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50" windowHeight="9465" activeTab="1"/>
  </bookViews>
  <sheets>
    <sheet name="INGRESOS  A NOVIEMBRE 2022" sheetId="1" r:id="rId1"/>
    <sheet name="EJEC PPT A NOVIEMBRE 2022 TOT" sheetId="2" r:id="rId2"/>
  </sheets>
  <definedNames>
    <definedName name="_xlnm._FilterDatabase" localSheetId="1" hidden="1">'EJEC PPT A NOVIEMBRE 2022 TOT'!$O$5:$P$113</definedName>
    <definedName name="_xlnm.Print_Titles" localSheetId="1">'EJEC PPT A NOVIEMBRE 2022 TOT'!$5:$6</definedName>
  </definedNames>
  <calcPr fullCalcOnLoad="1"/>
</workbook>
</file>

<file path=xl/sharedStrings.xml><?xml version="1.0" encoding="utf-8"?>
<sst xmlns="http://schemas.openxmlformats.org/spreadsheetml/2006/main" count="288" uniqueCount="271">
  <si>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</si>
  <si>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</si>
  <si>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</si>
  <si>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</si>
  <si>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</si>
  <si>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</si>
  <si>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</si>
  <si>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</si>
  <si>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</si>
  <si>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</si>
  <si>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</si>
  <si>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</si>
  <si>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</si>
  <si>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</si>
  <si>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</si>
  <si>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</si>
  <si>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</si>
  <si>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</si>
  <si>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</si>
  <si>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</si>
  <si>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</si>
  <si>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</si>
  <si>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</si>
  <si>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</si>
  <si>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</si>
  <si>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</si>
  <si>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</si>
  <si>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</si>
  <si>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</si>
  <si>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</si>
  <si>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</si>
  <si>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</si>
  <si>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</si>
  <si>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</si>
  <si>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</si>
  <si>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</si>
  <si>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</si>
  <si>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</si>
  <si>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</si>
  <si>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</si>
  <si>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</si>
  <si>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</si>
  <si>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</si>
  <si>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</si>
  <si>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</si>
  <si>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</si>
  <si>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</si>
  <si>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</si>
  <si>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</si>
  <si>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</si>
  <si>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</si>
  <si>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</si>
  <si>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</si>
  <si>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</si>
  <si>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</si>
  <si>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</si>
  <si>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</si>
  <si>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</si>
  <si>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</si>
  <si>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</si>
  <si>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</si>
  <si>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</si>
  <si>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</si>
  <si>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</si>
  <si>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</si>
  <si>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</si>
  <si>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</si>
  <si>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</si>
  <si>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</si>
  <si>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</si>
  <si>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</si>
  <si>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</si>
  <si>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</si>
  <si>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</si>
  <si>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</si>
  <si>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</si>
  <si>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</si>
  <si>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</si>
  <si>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</si>
  <si>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</si>
  <si>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</si>
  <si>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</si>
  <si>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</si>
  <si>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</si>
  <si>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</si>
  <si>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</si>
  <si>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</si>
  <si>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</si>
  <si>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</si>
  <si>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</si>
  <si>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</si>
  <si>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</si>
  <si>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</si>
  <si>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</si>
  <si>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</si>
  <si>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</si>
  <si>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</si>
  <si>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</si>
  <si>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</si>
  <si>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</si>
  <si>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</si>
  <si>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</si>
  <si>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</si>
  <si>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</si>
  <si>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</si>
  <si>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</si>
  <si>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</si>
  <si>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</si>
  <si>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</si>
  <si>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</si>
  <si>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</si>
  <si>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</si>
  <si>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</si>
  <si>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</si>
  <si>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</si>
  <si>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</si>
  <si>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</si>
  <si>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</si>
  <si>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</si>
  <si>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</si>
  <si>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</si>
  <si>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</si>
  <si>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</si>
  <si>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</si>
  <si>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</si>
  <si>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</si>
  <si>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</si>
  <si>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</si>
  <si>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</si>
  <si>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</si>
  <si>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</si>
  <si>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</si>
  <si>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</si>
  <si>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</si>
  <si>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</si>
  <si>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</si>
  <si>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</si>
  <si>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</si>
  <si>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</si>
  <si>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</si>
  <si>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</si>
  <si>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</si>
  <si>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</si>
  <si>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</si>
  <si>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</si>
  <si>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</si>
  <si>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</si>
  <si>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</si>
  <si>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</si>
  <si>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</si>
  <si>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</si>
  <si>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</si>
  <si>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</si>
  <si>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</si>
  <si>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</si>
  <si>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</si>
  <si>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</si>
  <si>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</si>
  <si>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</si>
  <si>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</si>
  <si>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</si>
  <si>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</si>
  <si>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</si>
  <si>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</si>
  <si>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</si>
  <si>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</si>
  <si>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</si>
  <si>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</si>
  <si>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</si>
  <si>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</si>
  <si>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</si>
  <si>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</si>
  <si>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</si>
  <si>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</si>
  <si>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</si>
  <si>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</si>
  <si>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</si>
  <si>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</si>
  <si>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</si>
  <si>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</si>
  <si>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</si>
  <si>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</si>
  <si>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</si>
  <si>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</si>
  <si>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</si>
  <si>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</si>
  <si>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</si>
  <si>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</si>
  <si>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</si>
  <si>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</si>
  <si>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</si>
  <si>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</si>
  <si>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</si>
  <si>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</si>
  <si>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</si>
  <si>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</si>
  <si>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</si>
  <si>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</si>
  <si>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</si>
  <si>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</si>
  <si>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</si>
  <si>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</si>
  <si>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</si>
  <si>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</si>
  <si>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</si>
  <si>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</si>
  <si>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</si>
  <si>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</si>
  <si>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</si>
  <si>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</si>
  <si>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</si>
  <si>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</si>
  <si>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</si>
  <si>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</si>
  <si>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</si>
  <si>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</si>
  <si>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</si>
  <si>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</si>
  <si>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</si>
  <si>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</si>
  <si>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</si>
  <si>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</si>
  <si>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</si>
  <si>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</si>
  <si>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</si>
  <si>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</si>
  <si>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</si>
  <si>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</si>
  <si>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</si>
  <si>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</si>
  <si>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</si>
  <si>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</si>
  <si>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</si>
  <si>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</si>
  <si>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</si>
  <si>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</si>
  <si>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</si>
  <si>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</si>
  <si>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</si>
  <si>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</si>
  <si>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</si>
  <si>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</si>
  <si>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</si>
  <si>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</si>
  <si>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</si>
  <si>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</si>
  <si>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</si>
  <si>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</si>
  <si>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</si>
  <si>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</si>
  <si>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</si>
  <si>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</si>
  <si>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</si>
  <si>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</si>
  <si>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</si>
  <si>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</si>
  <si>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</si>
  <si>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</si>
  <si>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</si>
  <si>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</si>
  <si>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</si>
  <si>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Ingresos Acumulados Desde 01/01/2022 hasta 31/10/2022</t>
  </si>
  <si>
    <t>A-09</t>
  </si>
  <si>
    <t>DISPONIBILIDAD FINAL</t>
  </si>
  <si>
    <t>EJECUCION DE EGRESOS A NOVIEMBRE 30 VIGENCIA 2022</t>
  </si>
  <si>
    <t>EJECUCION PRESUPUESTAL ACUMULADA DESDE 01/01/2022 HASTA 31/10/2022</t>
  </si>
  <si>
    <t>EJECUCIÓN PRESUPUESTAL DESDE 01/11/2022 HASTA 30/11/2022</t>
  </si>
  <si>
    <t>EJECUCIÓN PRESUPUESTAL ACUMULADA DESDE 01/01/2022 HASTA 30/11/2022</t>
  </si>
  <si>
    <t>Ingresos Desde 01/11/2022 hasta 30/11/2022</t>
  </si>
  <si>
    <t>Ingresos Acumulados Desde 01/01/2022 hasta 30/11/2022</t>
  </si>
  <si>
    <t>EJECUCION DE INGRESOS A NOVIEMBRE 30 DE 2022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</si>
</sst>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164" fontId="46" fillId="0" borderId="0" xfId="5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6" fillId="0" borderId="0" xfId="49" applyFont="1" applyAlignment="1">
      <alignment/>
    </xf>
    <xf numFmtId="43" fontId="46" fillId="0" borderId="0" xfId="49" applyFont="1" applyAlignment="1">
      <alignment horizontal="center"/>
    </xf>
    <xf numFmtId="164" fontId="46" fillId="0" borderId="0" xfId="5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5" fontId="46" fillId="0" borderId="0" xfId="50" applyNumberFormat="1" applyFont="1" applyAlignment="1">
      <alignment horizontal="center" vertical="center" wrapText="1"/>
    </xf>
    <xf numFmtId="164" fontId="46" fillId="0" borderId="0" xfId="50" applyNumberFormat="1" applyFont="1" applyAlignment="1">
      <alignment wrapText="1"/>
    </xf>
    <xf numFmtId="164" fontId="47" fillId="0" borderId="0" xfId="50" applyNumberFormat="1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6" fillId="0" borderId="0" xfId="49" applyFont="1" applyAlignment="1">
      <alignment vertical="center"/>
    </xf>
    <xf numFmtId="0" fontId="48" fillId="14" borderId="12" xfId="0" applyFont="1" applyFill="1" applyBorder="1" applyAlignment="1">
      <alignment vertical="center"/>
    </xf>
    <xf numFmtId="0" fontId="48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8" fillId="6" borderId="12" xfId="0" applyFont="1" applyFill="1" applyBorder="1" applyAlignment="1">
      <alignment vertical="center"/>
    </xf>
    <xf numFmtId="0" fontId="48" fillId="6" borderId="12" xfId="0" applyFont="1" applyFill="1" applyBorder="1" applyAlignment="1">
      <alignment vertical="center" wrapText="1"/>
    </xf>
    <xf numFmtId="0" fontId="48" fillId="2" borderId="12" xfId="0" applyFont="1" applyFill="1" applyBorder="1" applyAlignment="1">
      <alignment vertical="center"/>
    </xf>
    <xf numFmtId="0" fontId="48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6" fillId="0" borderId="0" xfId="0" applyNumberFormat="1" applyFont="1" applyAlignment="1">
      <alignment vertical="center"/>
    </xf>
    <xf numFmtId="164" fontId="46" fillId="0" borderId="0" xfId="50" applyNumberFormat="1" applyFont="1" applyAlignment="1">
      <alignment vertical="center"/>
    </xf>
    <xf numFmtId="43" fontId="46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8" fillId="6" borderId="12" xfId="49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43" fontId="48" fillId="33" borderId="12" xfId="49" applyFont="1" applyFill="1" applyBorder="1" applyAlignment="1">
      <alignment vertical="center"/>
    </xf>
    <xf numFmtId="43" fontId="48" fillId="14" borderId="12" xfId="49" applyFont="1" applyFill="1" applyBorder="1" applyAlignment="1">
      <alignment vertical="center"/>
    </xf>
    <xf numFmtId="41" fontId="49" fillId="0" borderId="0" xfId="50" applyFont="1" applyAlignment="1">
      <alignment vertical="center"/>
    </xf>
    <xf numFmtId="43" fontId="48" fillId="2" borderId="12" xfId="49" applyFont="1" applyFill="1" applyBorder="1" applyAlignment="1">
      <alignment vertical="center"/>
    </xf>
    <xf numFmtId="43" fontId="46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left" vertical="center"/>
    </xf>
    <xf numFmtId="43" fontId="48" fillId="33" borderId="19" xfId="49" applyFont="1" applyFill="1" applyBorder="1" applyAlignment="1">
      <alignment vertical="center"/>
    </xf>
    <xf numFmtId="49" fontId="48" fillId="14" borderId="18" xfId="0" applyNumberFormat="1" applyFont="1" applyFill="1" applyBorder="1" applyAlignment="1">
      <alignment vertical="center"/>
    </xf>
    <xf numFmtId="49" fontId="48" fillId="2" borderId="18" xfId="0" applyNumberFormat="1" applyFont="1" applyFill="1" applyBorder="1" applyAlignment="1">
      <alignment vertical="center"/>
    </xf>
    <xf numFmtId="49" fontId="48" fillId="6" borderId="18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vertical="center"/>
    </xf>
    <xf numFmtId="165" fontId="46" fillId="0" borderId="19" xfId="49" applyNumberFormat="1" applyFont="1" applyBorder="1" applyAlignment="1">
      <alignment horizontal="right" vertical="center"/>
    </xf>
    <xf numFmtId="43" fontId="48" fillId="2" borderId="19" xfId="49" applyFont="1" applyFill="1" applyBorder="1" applyAlignment="1">
      <alignment vertical="center"/>
    </xf>
    <xf numFmtId="43" fontId="48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8" fillId="35" borderId="12" xfId="50" applyNumberFormat="1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justify" vertical="center"/>
    </xf>
    <xf numFmtId="43" fontId="46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3" fontId="48" fillId="35" borderId="12" xfId="49" applyFont="1" applyFill="1" applyBorder="1" applyAlignment="1">
      <alignment horizontal="center"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43" fontId="48" fillId="35" borderId="12" xfId="49" applyFont="1" applyFill="1" applyBorder="1" applyAlignment="1">
      <alignment horizontal="center" vertical="center" wrapText="1"/>
    </xf>
    <xf numFmtId="43" fontId="48" fillId="35" borderId="12" xfId="49" applyFont="1" applyFill="1" applyBorder="1" applyAlignment="1">
      <alignment horizontal="center" vertical="center"/>
    </xf>
    <xf numFmtId="164" fontId="48" fillId="6" borderId="23" xfId="50" applyNumberFormat="1" applyFont="1" applyFill="1" applyBorder="1" applyAlignment="1">
      <alignment horizontal="center" vertical="center" wrapText="1"/>
    </xf>
    <xf numFmtId="164" fontId="48" fillId="6" borderId="24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8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zoomScalePageLayoutView="0" workbookViewId="0" topLeftCell="A14">
      <selection activeCell="A2" sqref="A2:H2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4" t="s">
        <v>36</v>
      </c>
      <c r="B1" s="75"/>
      <c r="C1" s="75"/>
      <c r="D1" s="75"/>
      <c r="E1" s="75"/>
      <c r="F1" s="75"/>
      <c r="G1" s="75"/>
      <c r="H1" s="76"/>
      <c r="I1" s="1"/>
    </row>
    <row r="2" spans="1:9" ht="13.5" thickBot="1">
      <c r="A2" s="74" t="s">
        <v>270</v>
      </c>
      <c r="B2" s="75"/>
      <c r="C2" s="75"/>
      <c r="D2" s="75"/>
      <c r="E2" s="75"/>
      <c r="F2" s="75"/>
      <c r="G2" s="75"/>
      <c r="H2" s="76"/>
      <c r="I2" s="1"/>
    </row>
    <row r="3" spans="1:9" ht="13.5" thickBot="1">
      <c r="A3" s="74" t="s">
        <v>38</v>
      </c>
      <c r="B3" s="75"/>
      <c r="C3" s="75"/>
      <c r="D3" s="75"/>
      <c r="E3" s="75"/>
      <c r="F3" s="75"/>
      <c r="G3" s="75"/>
      <c r="H3" s="76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261</v>
      </c>
      <c r="G6" s="53" t="s">
        <v>268</v>
      </c>
      <c r="H6" s="53" t="s">
        <v>269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0</v>
      </c>
      <c r="D7" s="43">
        <v>37270657045</v>
      </c>
      <c r="E7" s="43">
        <f>+C7+D7</f>
        <v>37270657045</v>
      </c>
      <c r="F7" s="43">
        <v>0</v>
      </c>
      <c r="G7" s="43">
        <v>0</v>
      </c>
      <c r="H7" s="43">
        <v>0</v>
      </c>
      <c r="I7" s="56">
        <f>H7/E7*100</f>
        <v>0</v>
      </c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180822930000</v>
      </c>
      <c r="D8" s="43">
        <f t="shared" si="0"/>
        <v>0</v>
      </c>
      <c r="E8" s="43">
        <f t="shared" si="0"/>
        <v>180822930000</v>
      </c>
      <c r="F8" s="43">
        <f t="shared" si="0"/>
        <v>96763642770.10999</v>
      </c>
      <c r="G8" s="43">
        <f t="shared" si="0"/>
        <v>7360674576.57</v>
      </c>
      <c r="H8" s="43">
        <f t="shared" si="0"/>
        <v>104124317346.68</v>
      </c>
      <c r="I8" s="56">
        <f>H8/E8*100</f>
        <v>57.5835804378792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 aca="true" t="shared" si="1" ref="C9:H9">+C10+C17+C22</f>
        <v>180822930000</v>
      </c>
      <c r="D9" s="44">
        <f t="shared" si="1"/>
        <v>0</v>
      </c>
      <c r="E9" s="44">
        <f t="shared" si="1"/>
        <v>180822930000</v>
      </c>
      <c r="F9" s="44">
        <f t="shared" si="1"/>
        <v>96763642770.10999</v>
      </c>
      <c r="G9" s="44">
        <f t="shared" si="1"/>
        <v>7360674576.57</v>
      </c>
      <c r="H9" s="44">
        <f t="shared" si="1"/>
        <v>104124317346.68</v>
      </c>
      <c r="I9" s="44">
        <f>H9/E9*100</f>
        <v>57.5835804378792</v>
      </c>
      <c r="J9" s="45"/>
    </row>
    <row r="10" spans="1:13" s="14" customFormat="1" ht="12.75">
      <c r="A10" s="58" t="s">
        <v>194</v>
      </c>
      <c r="B10" s="35" t="s">
        <v>195</v>
      </c>
      <c r="C10" s="46">
        <f>+C11</f>
        <v>0</v>
      </c>
      <c r="D10" s="46">
        <f aca="true" t="shared" si="2" ref="D10:I12">+D11</f>
        <v>0</v>
      </c>
      <c r="E10" s="46">
        <f t="shared" si="2"/>
        <v>0</v>
      </c>
      <c r="F10" s="46">
        <f t="shared" si="2"/>
        <v>607500</v>
      </c>
      <c r="G10" s="46">
        <f t="shared" si="2"/>
        <v>0</v>
      </c>
      <c r="H10" s="46">
        <f t="shared" si="2"/>
        <v>607500</v>
      </c>
      <c r="I10" s="46">
        <f t="shared" si="2"/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>+C12</f>
        <v>0</v>
      </c>
      <c r="D11" s="46">
        <f t="shared" si="2"/>
        <v>0</v>
      </c>
      <c r="E11" s="46">
        <f t="shared" si="2"/>
        <v>0</v>
      </c>
      <c r="F11" s="46">
        <f t="shared" si="2"/>
        <v>607500</v>
      </c>
      <c r="G11" s="46">
        <f t="shared" si="2"/>
        <v>0</v>
      </c>
      <c r="H11" s="46">
        <f t="shared" si="2"/>
        <v>607500</v>
      </c>
      <c r="I11" s="46">
        <f t="shared" si="2"/>
        <v>0</v>
      </c>
      <c r="J11" s="42"/>
      <c r="K11" s="42"/>
      <c r="L11" s="42"/>
      <c r="M11" s="42"/>
    </row>
    <row r="12" spans="1:13" s="14" customFormat="1" ht="21" customHeight="1">
      <c r="A12" s="59" t="s">
        <v>198</v>
      </c>
      <c r="B12" s="33" t="s">
        <v>199</v>
      </c>
      <c r="C12" s="41">
        <f>+C13</f>
        <v>0</v>
      </c>
      <c r="D12" s="41">
        <f t="shared" si="2"/>
        <v>0</v>
      </c>
      <c r="E12" s="41">
        <f t="shared" si="2"/>
        <v>0</v>
      </c>
      <c r="F12" s="41">
        <f t="shared" si="2"/>
        <v>607500</v>
      </c>
      <c r="G12" s="41">
        <f t="shared" si="2"/>
        <v>0</v>
      </c>
      <c r="H12" s="41">
        <f t="shared" si="2"/>
        <v>607500</v>
      </c>
      <c r="I12" s="41">
        <f t="shared" si="2"/>
        <v>0</v>
      </c>
      <c r="J12" s="42"/>
      <c r="K12" s="42"/>
      <c r="L12" s="42"/>
      <c r="M12" s="42"/>
    </row>
    <row r="13" spans="1:10" s="14" customFormat="1" ht="12.75">
      <c r="A13" s="60" t="s">
        <v>200</v>
      </c>
      <c r="B13" s="19" t="s">
        <v>201</v>
      </c>
      <c r="C13" s="47"/>
      <c r="D13" s="47"/>
      <c r="E13" s="47"/>
      <c r="F13" s="47">
        <v>607500</v>
      </c>
      <c r="G13" s="47">
        <v>0</v>
      </c>
      <c r="H13" s="47">
        <f>+F13+G13</f>
        <v>607500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>+C15</f>
        <v>0</v>
      </c>
      <c r="D14" s="46">
        <f aca="true" t="shared" si="3" ref="D14:I15">+D15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2"/>
      <c r="K14" s="42"/>
      <c r="L14" s="42"/>
      <c r="M14" s="42"/>
    </row>
    <row r="15" spans="1:13" s="14" customFormat="1" ht="21" customHeight="1">
      <c r="A15" s="59" t="s">
        <v>204</v>
      </c>
      <c r="B15" s="33" t="s">
        <v>205</v>
      </c>
      <c r="C15" s="41">
        <f>+C16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2"/>
      <c r="K15" s="42"/>
      <c r="L15" s="42"/>
      <c r="M15" s="42"/>
    </row>
    <row r="16" spans="1:10" s="14" customFormat="1" ht="12.75">
      <c r="A16" s="60" t="s">
        <v>206</v>
      </c>
      <c r="B16" s="19" t="s">
        <v>207</v>
      </c>
      <c r="C16" s="47"/>
      <c r="D16" s="47"/>
      <c r="E16" s="47"/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4" ref="D17:I20">+D18</f>
        <v>0</v>
      </c>
      <c r="E17" s="46">
        <f t="shared" si="4"/>
        <v>0</v>
      </c>
      <c r="F17" s="46">
        <f t="shared" si="4"/>
        <v>427462110.18</v>
      </c>
      <c r="G17" s="46">
        <f t="shared" si="4"/>
        <v>11126834</v>
      </c>
      <c r="H17" s="46">
        <f t="shared" si="4"/>
        <v>438588944.18</v>
      </c>
      <c r="I17" s="46">
        <f t="shared" si="4"/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4"/>
        <v>0</v>
      </c>
      <c r="E18" s="46">
        <f t="shared" si="4"/>
        <v>0</v>
      </c>
      <c r="F18" s="46">
        <f t="shared" si="4"/>
        <v>427462110.18</v>
      </c>
      <c r="G18" s="46">
        <f t="shared" si="4"/>
        <v>11126834</v>
      </c>
      <c r="H18" s="46">
        <f t="shared" si="4"/>
        <v>438588944.18</v>
      </c>
      <c r="I18" s="46">
        <f t="shared" si="4"/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4"/>
        <v>0</v>
      </c>
      <c r="E19" s="41">
        <f t="shared" si="4"/>
        <v>0</v>
      </c>
      <c r="F19" s="41">
        <f t="shared" si="4"/>
        <v>427462110.18</v>
      </c>
      <c r="G19" s="41">
        <f t="shared" si="4"/>
        <v>11126834</v>
      </c>
      <c r="H19" s="41">
        <f t="shared" si="4"/>
        <v>438588944.18</v>
      </c>
      <c r="I19" s="41">
        <f t="shared" si="4"/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4"/>
        <v>0</v>
      </c>
      <c r="E20" s="41">
        <f t="shared" si="4"/>
        <v>0</v>
      </c>
      <c r="F20" s="41">
        <f t="shared" si="4"/>
        <v>427462110.18</v>
      </c>
      <c r="G20" s="41">
        <f t="shared" si="4"/>
        <v>11126834</v>
      </c>
      <c r="H20" s="41">
        <f t="shared" si="4"/>
        <v>438588944.18</v>
      </c>
      <c r="I20" s="41">
        <f t="shared" si="4"/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/>
      <c r="F21" s="47">
        <v>427462110.18</v>
      </c>
      <c r="G21" s="47">
        <v>11126834</v>
      </c>
      <c r="H21" s="47">
        <f>+F21+G21</f>
        <v>438588944.18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5" ref="C22:H23">+C23</f>
        <v>180822930000</v>
      </c>
      <c r="D22" s="46">
        <f t="shared" si="5"/>
        <v>0</v>
      </c>
      <c r="E22" s="46">
        <f t="shared" si="5"/>
        <v>180822930000</v>
      </c>
      <c r="F22" s="46">
        <f t="shared" si="5"/>
        <v>96335573159.93</v>
      </c>
      <c r="G22" s="46">
        <f t="shared" si="5"/>
        <v>7349547742.57</v>
      </c>
      <c r="H22" s="46">
        <f t="shared" si="5"/>
        <v>103685120902.5</v>
      </c>
      <c r="I22" s="62">
        <f>H22/E22*100</f>
        <v>57.340692854882946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5"/>
        <v>180822930000</v>
      </c>
      <c r="D23" s="46">
        <f t="shared" si="5"/>
        <v>0</v>
      </c>
      <c r="E23" s="46">
        <f t="shared" si="5"/>
        <v>180822930000</v>
      </c>
      <c r="F23" s="46">
        <f t="shared" si="5"/>
        <v>96335573159.93</v>
      </c>
      <c r="G23" s="46">
        <f t="shared" si="5"/>
        <v>7349547742.57</v>
      </c>
      <c r="H23" s="46">
        <f t="shared" si="5"/>
        <v>103685120902.5</v>
      </c>
      <c r="I23" s="62">
        <f>H23/E23*100</f>
        <v>57.340692854882946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6" ref="C24:H24">+C25+C26</f>
        <v>180822930000</v>
      </c>
      <c r="D24" s="41">
        <f t="shared" si="6"/>
        <v>0</v>
      </c>
      <c r="E24" s="41">
        <f t="shared" si="6"/>
        <v>180822930000</v>
      </c>
      <c r="F24" s="41">
        <f t="shared" si="6"/>
        <v>96335573159.93</v>
      </c>
      <c r="G24" s="41">
        <f t="shared" si="6"/>
        <v>7349547742.57</v>
      </c>
      <c r="H24" s="41">
        <f t="shared" si="6"/>
        <v>103685120902.5</v>
      </c>
      <c r="I24" s="63">
        <f>H24/E24*100</f>
        <v>57.340692854882946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179283310332</v>
      </c>
      <c r="D25" s="47">
        <v>0</v>
      </c>
      <c r="E25" s="47">
        <f>+C25+D25-D25</f>
        <v>179283310332</v>
      </c>
      <c r="F25" s="47">
        <v>93144240914.93</v>
      </c>
      <c r="G25" s="47">
        <v>6284459894.57</v>
      </c>
      <c r="H25" s="47">
        <f>+F25+G25</f>
        <v>99428700809.5</v>
      </c>
      <c r="I25" s="61">
        <f>H25/E25*100</f>
        <v>55.45898311748939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1539619668</v>
      </c>
      <c r="D26" s="47">
        <v>0</v>
      </c>
      <c r="E26" s="47">
        <f>+C26+D26-D26</f>
        <v>1539619668</v>
      </c>
      <c r="F26" s="47">
        <v>3191332245</v>
      </c>
      <c r="G26" s="47">
        <v>1065087848</v>
      </c>
      <c r="H26" s="47">
        <f>+F26+G26</f>
        <v>4256420093</v>
      </c>
      <c r="I26" s="61">
        <f>H26/E26*100</f>
        <v>276.4591919333678</v>
      </c>
      <c r="J26" s="38"/>
    </row>
    <row r="27" spans="1:10" s="10" customFormat="1" ht="13.5" thickBot="1">
      <c r="A27" s="77" t="s">
        <v>219</v>
      </c>
      <c r="B27" s="78"/>
      <c r="C27" s="64">
        <f aca="true" t="shared" si="7" ref="C27:H27">C8+C7</f>
        <v>180822930000</v>
      </c>
      <c r="D27" s="64">
        <f t="shared" si="7"/>
        <v>37270657045</v>
      </c>
      <c r="E27" s="64">
        <f t="shared" si="7"/>
        <v>218093587045</v>
      </c>
      <c r="F27" s="64">
        <f t="shared" si="7"/>
        <v>96763642770.10999</v>
      </c>
      <c r="G27" s="64">
        <f t="shared" si="7"/>
        <v>7360674576.57</v>
      </c>
      <c r="H27" s="64">
        <f t="shared" si="7"/>
        <v>104124317346.68</v>
      </c>
      <c r="I27" s="64">
        <v>57.58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7"/>
  <sheetViews>
    <sheetView showGridLines="0" tabSelected="1" zoomScale="95" zoomScaleNormal="95" zoomScalePageLayoutView="0" workbookViewId="0" topLeftCell="A1">
      <pane xSplit="2" ySplit="6" topLeftCell="C10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17" sqref="C117"/>
    </sheetView>
  </sheetViews>
  <sheetFormatPr defaultColWidth="11.421875" defaultRowHeight="15"/>
  <cols>
    <col min="1" max="1" width="24.5742187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9" customWidth="1"/>
    <col min="15" max="16" width="17.8515625" style="25" customWidth="1"/>
    <col min="17" max="17" width="14.140625" style="14" customWidth="1"/>
    <col min="18" max="18" width="5.00390625" style="14" customWidth="1"/>
    <col min="19" max="16384" width="11.421875" style="14" customWidth="1"/>
  </cols>
  <sheetData>
    <row r="1" spans="1:16" ht="12.7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2.75">
      <c r="A2" s="84" t="s">
        <v>264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85" t="s">
        <v>0</v>
      </c>
      <c r="B5" s="79" t="s">
        <v>1</v>
      </c>
      <c r="C5" s="82" t="s">
        <v>229</v>
      </c>
      <c r="D5" s="80" t="s">
        <v>265</v>
      </c>
      <c r="E5" s="80"/>
      <c r="F5" s="80"/>
      <c r="G5" s="80" t="s">
        <v>266</v>
      </c>
      <c r="H5" s="80"/>
      <c r="I5" s="80"/>
      <c r="J5" s="80" t="s">
        <v>267</v>
      </c>
      <c r="K5" s="80"/>
      <c r="L5" s="80"/>
      <c r="M5" s="81" t="s">
        <v>10</v>
      </c>
      <c r="N5" s="81"/>
      <c r="O5" s="80" t="s">
        <v>11</v>
      </c>
      <c r="P5" s="80" t="s">
        <v>12</v>
      </c>
    </row>
    <row r="6" spans="1:16" ht="12.75">
      <c r="A6" s="85"/>
      <c r="B6" s="79"/>
      <c r="C6" s="83"/>
      <c r="D6" s="73" t="s">
        <v>13</v>
      </c>
      <c r="E6" s="73" t="s">
        <v>14</v>
      </c>
      <c r="F6" s="73" t="s">
        <v>15</v>
      </c>
      <c r="G6" s="73" t="s">
        <v>13</v>
      </c>
      <c r="H6" s="73" t="s">
        <v>14</v>
      </c>
      <c r="I6" s="73" t="s">
        <v>15</v>
      </c>
      <c r="J6" s="73" t="s">
        <v>16</v>
      </c>
      <c r="K6" s="73" t="s">
        <v>17</v>
      </c>
      <c r="L6" s="73" t="s">
        <v>18</v>
      </c>
      <c r="M6" s="73" t="s">
        <v>14</v>
      </c>
      <c r="N6" s="73" t="s">
        <v>19</v>
      </c>
      <c r="O6" s="80"/>
      <c r="P6" s="80"/>
    </row>
    <row r="7" spans="1:16" ht="12.75">
      <c r="A7" s="26" t="s">
        <v>40</v>
      </c>
      <c r="B7" s="26" t="s">
        <v>20</v>
      </c>
      <c r="C7" s="28">
        <f>+C8+C34+C101+C105+C112</f>
        <v>218093587045</v>
      </c>
      <c r="D7" s="28">
        <f aca="true" t="shared" si="0" ref="D7:L7">+D8+D34+D101+D105+D112</f>
        <v>151159841858.04004</v>
      </c>
      <c r="E7" s="28">
        <f t="shared" si="0"/>
        <v>129364398427.87999</v>
      </c>
      <c r="F7" s="28">
        <f t="shared" si="0"/>
        <v>93897566163.37001</v>
      </c>
      <c r="G7" s="28">
        <f t="shared" si="0"/>
        <v>1756279386.5</v>
      </c>
      <c r="H7" s="28">
        <f t="shared" si="0"/>
        <v>4105634296.26</v>
      </c>
      <c r="I7" s="28">
        <f t="shared" si="0"/>
        <v>8366132222.23</v>
      </c>
      <c r="J7" s="28">
        <f t="shared" si="0"/>
        <v>152916121244.54004</v>
      </c>
      <c r="K7" s="28">
        <f t="shared" si="0"/>
        <v>133470032724.14</v>
      </c>
      <c r="L7" s="28">
        <f t="shared" si="0"/>
        <v>102263698385.6</v>
      </c>
      <c r="M7" s="28">
        <v>71.54</v>
      </c>
      <c r="N7" s="28">
        <v>51.93</v>
      </c>
      <c r="O7" s="28">
        <f>+O8+O34+O101+O105+O112</f>
        <v>65177465800.45999</v>
      </c>
      <c r="P7" s="28">
        <f>+P8+P34+P101+P105+P112</f>
        <v>31206334338.54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33685527913</v>
      </c>
      <c r="D8" s="31">
        <f t="shared" si="1"/>
        <v>33685527913</v>
      </c>
      <c r="E8" s="31">
        <f t="shared" si="1"/>
        <v>22665171890</v>
      </c>
      <c r="F8" s="31">
        <f t="shared" si="1"/>
        <v>22665171890</v>
      </c>
      <c r="G8" s="31">
        <f t="shared" si="1"/>
        <v>0</v>
      </c>
      <c r="H8" s="31">
        <f t="shared" si="1"/>
        <v>2338230685</v>
      </c>
      <c r="I8" s="31">
        <f t="shared" si="1"/>
        <v>2338230685</v>
      </c>
      <c r="J8" s="31">
        <f t="shared" si="1"/>
        <v>33685527913</v>
      </c>
      <c r="K8" s="31">
        <f t="shared" si="1"/>
        <v>25003402575</v>
      </c>
      <c r="L8" s="31">
        <f t="shared" si="1"/>
        <v>25003402575</v>
      </c>
      <c r="M8" s="31">
        <f aca="true" t="shared" si="2" ref="M8:M77">K8/C8*100</f>
        <v>74.22594842383523</v>
      </c>
      <c r="N8" s="31">
        <f aca="true" t="shared" si="3" ref="N8:N77">+L8/C8*100</f>
        <v>74.22594842383523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>+C10+C18+C26</f>
        <v>33685527913</v>
      </c>
      <c r="D9" s="28">
        <f>+D10+D18+D26</f>
        <v>33685527913</v>
      </c>
      <c r="E9" s="28">
        <f>+E10+E18+E26</f>
        <v>22665171890</v>
      </c>
      <c r="F9" s="28">
        <f>+F10+F18+F26</f>
        <v>22665171890</v>
      </c>
      <c r="G9" s="28">
        <f aca="true" t="shared" si="4" ref="G9:L9">+G10+G18+G26</f>
        <v>0</v>
      </c>
      <c r="H9" s="28">
        <f t="shared" si="4"/>
        <v>2338230685</v>
      </c>
      <c r="I9" s="28">
        <f t="shared" si="4"/>
        <v>2338230685</v>
      </c>
      <c r="J9" s="28">
        <f t="shared" si="4"/>
        <v>33685527913</v>
      </c>
      <c r="K9" s="28">
        <f t="shared" si="4"/>
        <v>25003402575</v>
      </c>
      <c r="L9" s="28">
        <f t="shared" si="4"/>
        <v>25003402575</v>
      </c>
      <c r="M9" s="28">
        <f t="shared" si="2"/>
        <v>74.22594842383523</v>
      </c>
      <c r="N9" s="28">
        <f t="shared" si="3"/>
        <v>74.22594842383523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22717051453</v>
      </c>
      <c r="D10" s="17">
        <f t="shared" si="5"/>
        <v>22717051453</v>
      </c>
      <c r="E10" s="17">
        <f t="shared" si="5"/>
        <v>15424791888</v>
      </c>
      <c r="F10" s="17">
        <f t="shared" si="5"/>
        <v>15424791888</v>
      </c>
      <c r="G10" s="17">
        <f t="shared" si="5"/>
        <v>0</v>
      </c>
      <c r="H10" s="17">
        <f t="shared" si="5"/>
        <v>1497871345</v>
      </c>
      <c r="I10" s="17">
        <f t="shared" si="5"/>
        <v>1497871345</v>
      </c>
      <c r="J10" s="17">
        <f t="shared" si="5"/>
        <v>22717051453</v>
      </c>
      <c r="K10" s="17">
        <f t="shared" si="5"/>
        <v>16922663233</v>
      </c>
      <c r="L10" s="17">
        <f t="shared" si="5"/>
        <v>16922663233</v>
      </c>
      <c r="M10" s="17">
        <f t="shared" si="2"/>
        <v>74.4932205132863</v>
      </c>
      <c r="N10" s="17">
        <f t="shared" si="3"/>
        <v>74.4932205132863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22717051453</v>
      </c>
      <c r="D11" s="17">
        <f>+D12+D13+D14+D15+D16+D17</f>
        <v>22717051453</v>
      </c>
      <c r="E11" s="17">
        <f>+E12+E13+E14+E15+E16+E17</f>
        <v>15424791888</v>
      </c>
      <c r="F11" s="17">
        <f>+F12+F13+F14+F15+F16+F17</f>
        <v>15424791888</v>
      </c>
      <c r="G11" s="17">
        <f aca="true" t="shared" si="6" ref="G11:L11">+G12+G13+G14+G15+G16+G17</f>
        <v>0</v>
      </c>
      <c r="H11" s="17">
        <f t="shared" si="6"/>
        <v>1497871345</v>
      </c>
      <c r="I11" s="17">
        <f t="shared" si="6"/>
        <v>1497871345</v>
      </c>
      <c r="J11" s="17">
        <f t="shared" si="6"/>
        <v>22717051453</v>
      </c>
      <c r="K11" s="17">
        <f t="shared" si="6"/>
        <v>16922663233</v>
      </c>
      <c r="L11" s="17">
        <f t="shared" si="6"/>
        <v>16922663233</v>
      </c>
      <c r="M11" s="17">
        <f t="shared" si="2"/>
        <v>74.4932205132863</v>
      </c>
      <c r="N11" s="17">
        <f t="shared" si="3"/>
        <v>74.4932205132863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17899079052</v>
      </c>
      <c r="D12" s="21">
        <v>17899079052</v>
      </c>
      <c r="E12" s="21">
        <v>13073660787</v>
      </c>
      <c r="F12" s="21">
        <v>13073660787</v>
      </c>
      <c r="G12" s="21">
        <v>0</v>
      </c>
      <c r="H12" s="21">
        <v>1252375107</v>
      </c>
      <c r="I12" s="21">
        <v>1252375107</v>
      </c>
      <c r="J12" s="21">
        <f aca="true" t="shared" si="7" ref="J12:K17">+D12+G12</f>
        <v>17899079052</v>
      </c>
      <c r="K12" s="21">
        <f t="shared" si="7"/>
        <v>14326035894</v>
      </c>
      <c r="L12" s="21">
        <f aca="true" t="shared" si="8" ref="L12:L17">+F12+I12</f>
        <v>14326035894</v>
      </c>
      <c r="M12" s="21">
        <f t="shared" si="2"/>
        <v>80.03783799367736</v>
      </c>
      <c r="N12" s="21">
        <f t="shared" si="3"/>
        <v>80.03783799367736</v>
      </c>
      <c r="O12" s="21">
        <f aca="true" t="shared" si="9" ref="O12:O17">+C12-J12</f>
        <v>0</v>
      </c>
      <c r="P12" s="21">
        <f aca="true" t="shared" si="10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878803080</v>
      </c>
      <c r="D13" s="21">
        <v>878803080</v>
      </c>
      <c r="E13" s="21">
        <v>559856826</v>
      </c>
      <c r="F13" s="21">
        <v>559856826</v>
      </c>
      <c r="G13" s="21">
        <v>0</v>
      </c>
      <c r="H13" s="21">
        <v>37237086</v>
      </c>
      <c r="I13" s="21">
        <v>37237086</v>
      </c>
      <c r="J13" s="21">
        <f t="shared" si="7"/>
        <v>878803080</v>
      </c>
      <c r="K13" s="21">
        <f t="shared" si="7"/>
        <v>597093912</v>
      </c>
      <c r="L13" s="21">
        <f t="shared" si="8"/>
        <v>597093912</v>
      </c>
      <c r="M13" s="21">
        <f t="shared" si="2"/>
        <v>67.9439940060292</v>
      </c>
      <c r="N13" s="21">
        <f t="shared" si="3"/>
        <v>67.9439940060292</v>
      </c>
      <c r="O13" s="21">
        <f t="shared" si="9"/>
        <v>0</v>
      </c>
      <c r="P13" s="21">
        <f t="shared" si="10"/>
        <v>0</v>
      </c>
      <c r="Q13" s="39"/>
    </row>
    <row r="14" spans="1:17" ht="12.75">
      <c r="A14" s="18" t="s">
        <v>49</v>
      </c>
      <c r="B14" s="18" t="s">
        <v>50</v>
      </c>
      <c r="C14" s="20">
        <v>547688253</v>
      </c>
      <c r="D14" s="21">
        <v>547688253</v>
      </c>
      <c r="E14" s="21">
        <v>448200665</v>
      </c>
      <c r="F14" s="21">
        <v>448200665</v>
      </c>
      <c r="G14" s="21">
        <v>0</v>
      </c>
      <c r="H14" s="21">
        <v>44461465</v>
      </c>
      <c r="I14" s="21">
        <v>44461465</v>
      </c>
      <c r="J14" s="21">
        <f t="shared" si="7"/>
        <v>547688253</v>
      </c>
      <c r="K14" s="21">
        <f t="shared" si="7"/>
        <v>492662130</v>
      </c>
      <c r="L14" s="21">
        <f t="shared" si="8"/>
        <v>492662130</v>
      </c>
      <c r="M14" s="21">
        <f t="shared" si="2"/>
        <v>89.95302113956423</v>
      </c>
      <c r="N14" s="21">
        <f t="shared" si="3"/>
        <v>89.95302113956423</v>
      </c>
      <c r="O14" s="21">
        <f t="shared" si="9"/>
        <v>0</v>
      </c>
      <c r="P14" s="21">
        <f t="shared" si="10"/>
        <v>0</v>
      </c>
      <c r="Q14" s="39"/>
    </row>
    <row r="15" spans="1:17" ht="12.75">
      <c r="A15" s="18" t="s">
        <v>51</v>
      </c>
      <c r="B15" s="18" t="s">
        <v>52</v>
      </c>
      <c r="C15" s="20">
        <v>805232080</v>
      </c>
      <c r="D15" s="21">
        <v>805232080</v>
      </c>
      <c r="E15" s="21">
        <v>748470276</v>
      </c>
      <c r="F15" s="21">
        <v>748470276</v>
      </c>
      <c r="G15" s="21">
        <v>0</v>
      </c>
      <c r="H15" s="21">
        <v>7092001</v>
      </c>
      <c r="I15" s="21">
        <v>7092001</v>
      </c>
      <c r="J15" s="21">
        <f t="shared" si="7"/>
        <v>805232080</v>
      </c>
      <c r="K15" s="21">
        <f t="shared" si="7"/>
        <v>755562277</v>
      </c>
      <c r="L15" s="21">
        <f t="shared" si="8"/>
        <v>755562277</v>
      </c>
      <c r="M15" s="21">
        <f t="shared" si="2"/>
        <v>93.83161647012375</v>
      </c>
      <c r="N15" s="21">
        <f t="shared" si="3"/>
        <v>93.83161647012375</v>
      </c>
      <c r="O15" s="21">
        <f t="shared" si="9"/>
        <v>0</v>
      </c>
      <c r="P15" s="21">
        <f t="shared" si="10"/>
        <v>0</v>
      </c>
      <c r="Q15" s="39"/>
    </row>
    <row r="16" spans="1:17" ht="12.75">
      <c r="A16" s="18" t="s">
        <v>53</v>
      </c>
      <c r="B16" s="18" t="s">
        <v>54</v>
      </c>
      <c r="C16" s="20">
        <v>1747465519</v>
      </c>
      <c r="D16" s="21">
        <v>1747465519</v>
      </c>
      <c r="E16" s="21">
        <v>36191835</v>
      </c>
      <c r="F16" s="21">
        <v>36191835</v>
      </c>
      <c r="G16" s="21">
        <v>0</v>
      </c>
      <c r="H16" s="21">
        <v>41381674</v>
      </c>
      <c r="I16" s="21">
        <v>41381674</v>
      </c>
      <c r="J16" s="21">
        <f t="shared" si="7"/>
        <v>1747465519</v>
      </c>
      <c r="K16" s="21">
        <f t="shared" si="7"/>
        <v>77573509</v>
      </c>
      <c r="L16" s="21">
        <f t="shared" si="8"/>
        <v>77573509</v>
      </c>
      <c r="M16" s="21">
        <f t="shared" si="2"/>
        <v>4.439201126234068</v>
      </c>
      <c r="N16" s="21">
        <f t="shared" si="3"/>
        <v>4.439201126234068</v>
      </c>
      <c r="O16" s="21">
        <f t="shared" si="9"/>
        <v>0</v>
      </c>
      <c r="P16" s="21">
        <f t="shared" si="10"/>
        <v>0</v>
      </c>
      <c r="Q16" s="39"/>
    </row>
    <row r="17" spans="1:17" ht="12.75">
      <c r="A17" s="18" t="s">
        <v>55</v>
      </c>
      <c r="B17" s="18" t="s">
        <v>56</v>
      </c>
      <c r="C17" s="20">
        <v>838783469</v>
      </c>
      <c r="D17" s="21">
        <v>838783469</v>
      </c>
      <c r="E17" s="21">
        <v>558411499</v>
      </c>
      <c r="F17" s="21">
        <v>558411499</v>
      </c>
      <c r="G17" s="21">
        <v>0</v>
      </c>
      <c r="H17" s="21">
        <v>115324012</v>
      </c>
      <c r="I17" s="21">
        <v>115324012</v>
      </c>
      <c r="J17" s="21">
        <f t="shared" si="7"/>
        <v>838783469</v>
      </c>
      <c r="K17" s="21">
        <f t="shared" si="7"/>
        <v>673735511</v>
      </c>
      <c r="L17" s="21">
        <f t="shared" si="8"/>
        <v>673735511</v>
      </c>
      <c r="M17" s="21">
        <f t="shared" si="2"/>
        <v>80.32293624041368</v>
      </c>
      <c r="N17" s="21">
        <f t="shared" si="3"/>
        <v>80.32293624041368</v>
      </c>
      <c r="O17" s="21">
        <f t="shared" si="9"/>
        <v>0</v>
      </c>
      <c r="P17" s="21">
        <f t="shared" si="10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7770500914</v>
      </c>
      <c r="D18" s="17">
        <f aca="true" t="shared" si="11" ref="D18:L18">+D19+D20+D21+D22+D23+D24+D25</f>
        <v>7770500914</v>
      </c>
      <c r="E18" s="17">
        <f t="shared" si="11"/>
        <v>5276586234</v>
      </c>
      <c r="F18" s="17">
        <f t="shared" si="11"/>
        <v>5276586234</v>
      </c>
      <c r="G18" s="17">
        <f t="shared" si="11"/>
        <v>0</v>
      </c>
      <c r="H18" s="17">
        <f t="shared" si="11"/>
        <v>561174458</v>
      </c>
      <c r="I18" s="17">
        <f t="shared" si="11"/>
        <v>561174458</v>
      </c>
      <c r="J18" s="17">
        <f t="shared" si="11"/>
        <v>7770500914</v>
      </c>
      <c r="K18" s="17">
        <f t="shared" si="11"/>
        <v>5837760692</v>
      </c>
      <c r="L18" s="17">
        <f t="shared" si="11"/>
        <v>5837760692</v>
      </c>
      <c r="M18" s="17">
        <f t="shared" si="2"/>
        <v>75.12721195981318</v>
      </c>
      <c r="N18" s="17">
        <f t="shared" si="3"/>
        <v>75.12721195981318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2319068471</v>
      </c>
      <c r="D19" s="21">
        <v>2319068471</v>
      </c>
      <c r="E19" s="21">
        <v>1590933228</v>
      </c>
      <c r="F19" s="21">
        <v>1590933228</v>
      </c>
      <c r="G19" s="21">
        <v>0</v>
      </c>
      <c r="H19" s="21">
        <v>168880892</v>
      </c>
      <c r="I19" s="21">
        <v>168880892</v>
      </c>
      <c r="J19" s="21">
        <f>+D19+G19</f>
        <v>2319068471</v>
      </c>
      <c r="K19" s="21">
        <f>+E19+H19</f>
        <v>1759814120</v>
      </c>
      <c r="L19" s="21">
        <f aca="true" t="shared" si="12" ref="L19:L25">+F19+I19</f>
        <v>1759814120</v>
      </c>
      <c r="M19" s="21">
        <f t="shared" si="2"/>
        <v>75.88452613652906</v>
      </c>
      <c r="N19" s="21">
        <f t="shared" si="3"/>
        <v>75.88452613652906</v>
      </c>
      <c r="O19" s="21">
        <f aca="true" t="shared" si="13" ref="O19:O25">+C19-J19</f>
        <v>0</v>
      </c>
      <c r="P19" s="21">
        <f aca="true" t="shared" si="14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1642673448</v>
      </c>
      <c r="D20" s="21">
        <v>1642673448</v>
      </c>
      <c r="E20" s="21">
        <v>1136107664</v>
      </c>
      <c r="F20" s="21">
        <v>1136107664</v>
      </c>
      <c r="G20" s="21">
        <v>0</v>
      </c>
      <c r="H20" s="21">
        <v>121685428</v>
      </c>
      <c r="I20" s="21">
        <v>121685428</v>
      </c>
      <c r="J20" s="21">
        <f aca="true" t="shared" si="15" ref="J20:J25">+D20+G20</f>
        <v>1642673448</v>
      </c>
      <c r="K20" s="21">
        <f aca="true" t="shared" si="16" ref="K20:K25">+E20+H20</f>
        <v>1257793092</v>
      </c>
      <c r="L20" s="21">
        <f t="shared" si="12"/>
        <v>1257793092</v>
      </c>
      <c r="M20" s="21">
        <f t="shared" si="2"/>
        <v>76.56988024804306</v>
      </c>
      <c r="N20" s="21">
        <f t="shared" si="3"/>
        <v>76.56988024804306</v>
      </c>
      <c r="O20" s="21">
        <f t="shared" si="13"/>
        <v>0</v>
      </c>
      <c r="P20" s="21">
        <f t="shared" si="14"/>
        <v>0</v>
      </c>
      <c r="Q20" s="39"/>
    </row>
    <row r="21" spans="1:17" ht="12.75">
      <c r="A21" s="18" t="s">
        <v>62</v>
      </c>
      <c r="B21" s="18" t="s">
        <v>67</v>
      </c>
      <c r="C21" s="20">
        <v>1893087639</v>
      </c>
      <c r="D21" s="21">
        <v>1893087639</v>
      </c>
      <c r="E21" s="21">
        <v>1221693942</v>
      </c>
      <c r="F21" s="21">
        <v>1221693942</v>
      </c>
      <c r="G21" s="21">
        <v>0</v>
      </c>
      <c r="H21" s="21">
        <v>124618538</v>
      </c>
      <c r="I21" s="21">
        <v>124618538</v>
      </c>
      <c r="J21" s="21">
        <f t="shared" si="15"/>
        <v>1893087639</v>
      </c>
      <c r="K21" s="21">
        <f t="shared" si="16"/>
        <v>1346312480</v>
      </c>
      <c r="L21" s="21">
        <f t="shared" si="12"/>
        <v>1346312480</v>
      </c>
      <c r="M21" s="21">
        <f t="shared" si="2"/>
        <v>71.11728227812912</v>
      </c>
      <c r="N21" s="21">
        <f t="shared" si="3"/>
        <v>71.11728227812912</v>
      </c>
      <c r="O21" s="21">
        <f t="shared" si="13"/>
        <v>0</v>
      </c>
      <c r="P21" s="21">
        <f t="shared" si="14"/>
        <v>0</v>
      </c>
      <c r="Q21" s="39"/>
    </row>
    <row r="22" spans="1:17" ht="12.75">
      <c r="A22" s="18" t="s">
        <v>63</v>
      </c>
      <c r="B22" s="18" t="s">
        <v>68</v>
      </c>
      <c r="C22" s="20">
        <v>806574142</v>
      </c>
      <c r="D22" s="21">
        <v>806574142</v>
      </c>
      <c r="E22" s="21">
        <v>560993100</v>
      </c>
      <c r="F22" s="21">
        <v>560993100</v>
      </c>
      <c r="G22" s="21">
        <v>0</v>
      </c>
      <c r="H22" s="21">
        <v>61804400</v>
      </c>
      <c r="I22" s="21">
        <v>61804400</v>
      </c>
      <c r="J22" s="21">
        <f t="shared" si="15"/>
        <v>806574142</v>
      </c>
      <c r="K22" s="21">
        <f t="shared" si="16"/>
        <v>622797500</v>
      </c>
      <c r="L22" s="21">
        <f t="shared" si="12"/>
        <v>622797500</v>
      </c>
      <c r="M22" s="21">
        <f t="shared" si="2"/>
        <v>77.21515823154172</v>
      </c>
      <c r="N22" s="21">
        <f t="shared" si="3"/>
        <v>77.21515823154172</v>
      </c>
      <c r="O22" s="21">
        <f t="shared" si="13"/>
        <v>0</v>
      </c>
      <c r="P22" s="21">
        <f t="shared" si="14"/>
        <v>0</v>
      </c>
      <c r="Q22" s="39"/>
    </row>
    <row r="23" spans="1:17" ht="12.75">
      <c r="A23" s="18" t="s">
        <v>64</v>
      </c>
      <c r="B23" s="18" t="s">
        <v>69</v>
      </c>
      <c r="C23" s="20">
        <v>100879497</v>
      </c>
      <c r="D23" s="21">
        <v>100879497</v>
      </c>
      <c r="E23" s="21">
        <v>65561300</v>
      </c>
      <c r="F23" s="21">
        <v>65561300</v>
      </c>
      <c r="G23" s="21">
        <v>0</v>
      </c>
      <c r="H23" s="21">
        <v>6924900</v>
      </c>
      <c r="I23" s="21">
        <v>6924900</v>
      </c>
      <c r="J23" s="21">
        <f t="shared" si="15"/>
        <v>100879497</v>
      </c>
      <c r="K23" s="21">
        <f t="shared" si="16"/>
        <v>72486200</v>
      </c>
      <c r="L23" s="21">
        <f t="shared" si="12"/>
        <v>72486200</v>
      </c>
      <c r="M23" s="21">
        <f t="shared" si="2"/>
        <v>71.85424407895293</v>
      </c>
      <c r="N23" s="21">
        <f t="shared" si="3"/>
        <v>71.85424407895293</v>
      </c>
      <c r="O23" s="21">
        <f t="shared" si="13"/>
        <v>0</v>
      </c>
      <c r="P23" s="21">
        <f t="shared" si="14"/>
        <v>0</v>
      </c>
      <c r="Q23" s="39"/>
    </row>
    <row r="24" spans="1:17" ht="12.75">
      <c r="A24" s="18" t="s">
        <v>65</v>
      </c>
      <c r="B24" s="18" t="s">
        <v>70</v>
      </c>
      <c r="C24" s="20">
        <v>604930627</v>
      </c>
      <c r="D24" s="21">
        <v>604930627</v>
      </c>
      <c r="E24" s="21">
        <v>420740900</v>
      </c>
      <c r="F24" s="21">
        <v>420740900</v>
      </c>
      <c r="G24" s="21">
        <v>0</v>
      </c>
      <c r="H24" s="21">
        <v>46352400</v>
      </c>
      <c r="I24" s="21">
        <v>46352400</v>
      </c>
      <c r="J24" s="21">
        <f t="shared" si="15"/>
        <v>604930627</v>
      </c>
      <c r="K24" s="21">
        <f t="shared" si="16"/>
        <v>467093300</v>
      </c>
      <c r="L24" s="21">
        <f t="shared" si="12"/>
        <v>467093300</v>
      </c>
      <c r="M24" s="21">
        <f t="shared" si="2"/>
        <v>77.21435800274004</v>
      </c>
      <c r="N24" s="21">
        <f t="shared" si="3"/>
        <v>77.21435800274004</v>
      </c>
      <c r="O24" s="21">
        <f t="shared" si="13"/>
        <v>0</v>
      </c>
      <c r="P24" s="21">
        <f t="shared" si="14"/>
        <v>0</v>
      </c>
      <c r="Q24" s="39"/>
    </row>
    <row r="25" spans="1:17" ht="12.75">
      <c r="A25" s="18" t="s">
        <v>66</v>
      </c>
      <c r="B25" s="18" t="s">
        <v>71</v>
      </c>
      <c r="C25" s="20">
        <v>403287090</v>
      </c>
      <c r="D25" s="21">
        <v>403287090</v>
      </c>
      <c r="E25" s="21">
        <v>280556100</v>
      </c>
      <c r="F25" s="21">
        <v>280556100</v>
      </c>
      <c r="G25" s="21">
        <v>0</v>
      </c>
      <c r="H25" s="21">
        <v>30907900</v>
      </c>
      <c r="I25" s="21">
        <v>30907900</v>
      </c>
      <c r="J25" s="21">
        <f t="shared" si="15"/>
        <v>403287090</v>
      </c>
      <c r="K25" s="21">
        <f t="shared" si="16"/>
        <v>311464000</v>
      </c>
      <c r="L25" s="21">
        <f t="shared" si="12"/>
        <v>311464000</v>
      </c>
      <c r="M25" s="21">
        <f t="shared" si="2"/>
        <v>77.23133413469793</v>
      </c>
      <c r="N25" s="21">
        <f t="shared" si="3"/>
        <v>77.23133413469793</v>
      </c>
      <c r="O25" s="21">
        <f t="shared" si="13"/>
        <v>0</v>
      </c>
      <c r="P25" s="21">
        <f t="shared" si="14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3197975546</v>
      </c>
      <c r="D26" s="17">
        <f>+D27+D31+D32+D33</f>
        <v>3197975546</v>
      </c>
      <c r="E26" s="17">
        <f>+E27+E31+E32+E33</f>
        <v>1963793768</v>
      </c>
      <c r="F26" s="17">
        <f>+F27+F31+F32+F33</f>
        <v>1963793768</v>
      </c>
      <c r="G26" s="17">
        <f aca="true" t="shared" si="17" ref="G26:L26">+G27+G31+G32+G33</f>
        <v>0</v>
      </c>
      <c r="H26" s="17">
        <f t="shared" si="17"/>
        <v>279184882</v>
      </c>
      <c r="I26" s="17">
        <f t="shared" si="17"/>
        <v>279184882</v>
      </c>
      <c r="J26" s="17">
        <f t="shared" si="17"/>
        <v>3197975546</v>
      </c>
      <c r="K26" s="17">
        <f t="shared" si="17"/>
        <v>2242978650</v>
      </c>
      <c r="L26" s="17">
        <f t="shared" si="17"/>
        <v>2242978650</v>
      </c>
      <c r="M26" s="17">
        <f t="shared" si="2"/>
        <v>70.13745470335125</v>
      </c>
      <c r="N26" s="17">
        <f t="shared" si="3"/>
        <v>70.13745470335125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1329655050</v>
      </c>
      <c r="D27" s="17">
        <f>+D28+D29+D30</f>
        <v>1329655050</v>
      </c>
      <c r="E27" s="17">
        <f>+E28+E29+E30</f>
        <v>880966792</v>
      </c>
      <c r="F27" s="17">
        <f>+F28+F29+F30</f>
        <v>880966792</v>
      </c>
      <c r="G27" s="17">
        <f aca="true" t="shared" si="18" ref="G27:L27">+G28+G29+G30</f>
        <v>0</v>
      </c>
      <c r="H27" s="17">
        <f t="shared" si="18"/>
        <v>179923855</v>
      </c>
      <c r="I27" s="17">
        <f t="shared" si="18"/>
        <v>179923855</v>
      </c>
      <c r="J27" s="17">
        <f t="shared" si="18"/>
        <v>1329655050</v>
      </c>
      <c r="K27" s="17">
        <f t="shared" si="18"/>
        <v>1060890647</v>
      </c>
      <c r="L27" s="17">
        <f t="shared" si="18"/>
        <v>1060890647</v>
      </c>
      <c r="M27" s="17">
        <f t="shared" si="2"/>
        <v>79.78690766451044</v>
      </c>
      <c r="N27" s="17">
        <f t="shared" si="3"/>
        <v>79.78690766451044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1018772875</v>
      </c>
      <c r="D28" s="21">
        <v>1018772875</v>
      </c>
      <c r="E28" s="21">
        <v>722595840</v>
      </c>
      <c r="F28" s="21">
        <v>722595840</v>
      </c>
      <c r="G28" s="21">
        <v>0</v>
      </c>
      <c r="H28" s="21">
        <v>91600205</v>
      </c>
      <c r="I28" s="21">
        <v>91600205</v>
      </c>
      <c r="J28" s="21">
        <f aca="true" t="shared" si="19" ref="J28:J33">+D28+G28</f>
        <v>1018772875</v>
      </c>
      <c r="K28" s="21">
        <f aca="true" t="shared" si="20" ref="K28:K33">+E28+H28</f>
        <v>814196045</v>
      </c>
      <c r="L28" s="21">
        <f aca="true" t="shared" si="21" ref="L28:L33">+F28+I28</f>
        <v>814196045</v>
      </c>
      <c r="M28" s="21">
        <f t="shared" si="2"/>
        <v>79.91928966502961</v>
      </c>
      <c r="N28" s="21">
        <f t="shared" si="3"/>
        <v>79.91928966502961</v>
      </c>
      <c r="O28" s="21">
        <f aca="true" t="shared" si="22" ref="O28:O33">+C28-J28</f>
        <v>0</v>
      </c>
      <c r="P28" s="21">
        <f aca="true" t="shared" si="23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211442862</v>
      </c>
      <c r="D29" s="21">
        <v>211442862</v>
      </c>
      <c r="E29" s="21">
        <v>90624814</v>
      </c>
      <c r="F29" s="21">
        <v>90624814</v>
      </c>
      <c r="G29" s="21">
        <v>0</v>
      </c>
      <c r="H29" s="21">
        <v>75359206</v>
      </c>
      <c r="I29" s="21">
        <v>75359206</v>
      </c>
      <c r="J29" s="21">
        <f t="shared" si="19"/>
        <v>211442862</v>
      </c>
      <c r="K29" s="21">
        <f t="shared" si="20"/>
        <v>165984020</v>
      </c>
      <c r="L29" s="21">
        <f t="shared" si="21"/>
        <v>165984020</v>
      </c>
      <c r="M29" s="21">
        <f t="shared" si="2"/>
        <v>78.50064950407264</v>
      </c>
      <c r="N29" s="21">
        <f t="shared" si="3"/>
        <v>78.50064950407264</v>
      </c>
      <c r="O29" s="21">
        <f t="shared" si="22"/>
        <v>0</v>
      </c>
      <c r="P29" s="21">
        <f t="shared" si="23"/>
        <v>0</v>
      </c>
      <c r="Q29" s="39"/>
    </row>
    <row r="30" spans="1:17" ht="12.75">
      <c r="A30" s="18" t="s">
        <v>87</v>
      </c>
      <c r="B30" s="18" t="s">
        <v>88</v>
      </c>
      <c r="C30" s="20">
        <v>99439313</v>
      </c>
      <c r="D30" s="21">
        <v>99439313</v>
      </c>
      <c r="E30" s="21">
        <v>67746138</v>
      </c>
      <c r="F30" s="21">
        <v>67746138</v>
      </c>
      <c r="G30" s="21">
        <v>0</v>
      </c>
      <c r="H30" s="21">
        <v>12964444</v>
      </c>
      <c r="I30" s="21">
        <v>12964444</v>
      </c>
      <c r="J30" s="21">
        <f t="shared" si="19"/>
        <v>99439313</v>
      </c>
      <c r="K30" s="21">
        <f t="shared" si="20"/>
        <v>80710582</v>
      </c>
      <c r="L30" s="21">
        <f t="shared" si="21"/>
        <v>80710582</v>
      </c>
      <c r="M30" s="21">
        <f t="shared" si="2"/>
        <v>81.16566734526816</v>
      </c>
      <c r="N30" s="21">
        <f t="shared" si="3"/>
        <v>81.16566734526816</v>
      </c>
      <c r="O30" s="21">
        <f t="shared" si="22"/>
        <v>0</v>
      </c>
      <c r="P30" s="21">
        <f t="shared" si="23"/>
        <v>0</v>
      </c>
      <c r="Q30" s="39"/>
    </row>
    <row r="31" spans="1:17" ht="12.75">
      <c r="A31" s="65" t="s">
        <v>89</v>
      </c>
      <c r="B31" s="65" t="s">
        <v>92</v>
      </c>
      <c r="C31" s="66">
        <v>129675908</v>
      </c>
      <c r="D31" s="69">
        <v>129675908</v>
      </c>
      <c r="E31" s="69">
        <v>65776212</v>
      </c>
      <c r="F31" s="69">
        <v>65776212</v>
      </c>
      <c r="G31" s="69">
        <v>0</v>
      </c>
      <c r="H31" s="69">
        <v>0</v>
      </c>
      <c r="I31" s="69">
        <v>0</v>
      </c>
      <c r="J31" s="69">
        <f t="shared" si="19"/>
        <v>129675908</v>
      </c>
      <c r="K31" s="69">
        <f t="shared" si="20"/>
        <v>65776212</v>
      </c>
      <c r="L31" s="69">
        <f t="shared" si="21"/>
        <v>65776212</v>
      </c>
      <c r="M31" s="70">
        <f t="shared" si="2"/>
        <v>50.723540721226335</v>
      </c>
      <c r="N31" s="70">
        <f t="shared" si="3"/>
        <v>50.723540721226335</v>
      </c>
      <c r="O31" s="70">
        <f t="shared" si="22"/>
        <v>0</v>
      </c>
      <c r="P31" s="70">
        <f t="shared" si="23"/>
        <v>0</v>
      </c>
      <c r="Q31" s="39"/>
    </row>
    <row r="32" spans="1:17" ht="12.75">
      <c r="A32" s="65" t="s">
        <v>90</v>
      </c>
      <c r="B32" s="65" t="s">
        <v>93</v>
      </c>
      <c r="C32" s="66">
        <v>378804780</v>
      </c>
      <c r="D32" s="69">
        <v>378804780</v>
      </c>
      <c r="E32" s="69">
        <v>303066272</v>
      </c>
      <c r="F32" s="69">
        <v>303066272</v>
      </c>
      <c r="G32" s="69">
        <v>0</v>
      </c>
      <c r="H32" s="69">
        <v>32670682</v>
      </c>
      <c r="I32" s="69">
        <v>32670682</v>
      </c>
      <c r="J32" s="69">
        <f t="shared" si="19"/>
        <v>378804780</v>
      </c>
      <c r="K32" s="69">
        <f t="shared" si="20"/>
        <v>335736954</v>
      </c>
      <c r="L32" s="69">
        <f t="shared" si="21"/>
        <v>335736954</v>
      </c>
      <c r="M32" s="70">
        <f t="shared" si="2"/>
        <v>88.63060122947762</v>
      </c>
      <c r="N32" s="70">
        <f t="shared" si="3"/>
        <v>88.63060122947762</v>
      </c>
      <c r="O32" s="70">
        <f t="shared" si="22"/>
        <v>0</v>
      </c>
      <c r="P32" s="70">
        <f t="shared" si="23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1359839808</v>
      </c>
      <c r="D33" s="69">
        <v>1359839808</v>
      </c>
      <c r="E33" s="69">
        <v>713984492</v>
      </c>
      <c r="F33" s="69">
        <v>713984492</v>
      </c>
      <c r="G33" s="69">
        <v>0</v>
      </c>
      <c r="H33" s="69">
        <v>66590345</v>
      </c>
      <c r="I33" s="69">
        <v>66590345</v>
      </c>
      <c r="J33" s="69">
        <f t="shared" si="19"/>
        <v>1359839808</v>
      </c>
      <c r="K33" s="69">
        <f t="shared" si="20"/>
        <v>780574837</v>
      </c>
      <c r="L33" s="69">
        <f t="shared" si="21"/>
        <v>780574837</v>
      </c>
      <c r="M33" s="70">
        <f t="shared" si="2"/>
        <v>57.401969879675704</v>
      </c>
      <c r="N33" s="70">
        <f t="shared" si="3"/>
        <v>57.401969879675704</v>
      </c>
      <c r="O33" s="70">
        <f t="shared" si="22"/>
        <v>0</v>
      </c>
      <c r="P33" s="70">
        <f t="shared" si="23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147075133062</v>
      </c>
      <c r="D34" s="31">
        <f aca="true" t="shared" si="24" ref="D34:L34">+D35+D41</f>
        <v>117420796381.04002</v>
      </c>
      <c r="E34" s="31">
        <f t="shared" si="24"/>
        <v>106645712318.87999</v>
      </c>
      <c r="F34" s="31">
        <f t="shared" si="24"/>
        <v>71178880054.37001</v>
      </c>
      <c r="G34" s="31">
        <f t="shared" si="24"/>
        <v>1756279386.5</v>
      </c>
      <c r="H34" s="31">
        <f t="shared" si="24"/>
        <v>1767403611.26</v>
      </c>
      <c r="I34" s="31">
        <f t="shared" si="24"/>
        <v>6027901537.23</v>
      </c>
      <c r="J34" s="31">
        <f t="shared" si="24"/>
        <v>119177075767.54002</v>
      </c>
      <c r="K34" s="31">
        <f t="shared" si="24"/>
        <v>108413115930.14</v>
      </c>
      <c r="L34" s="31">
        <f t="shared" si="24"/>
        <v>77206781591.6</v>
      </c>
      <c r="M34" s="31">
        <f t="shared" si="2"/>
        <v>73.71274373380176</v>
      </c>
      <c r="N34" s="31">
        <f t="shared" si="3"/>
        <v>52.49478955701725</v>
      </c>
      <c r="O34" s="31">
        <f>+O35+O41</f>
        <v>27898057294.45999</v>
      </c>
      <c r="P34" s="31">
        <f>+P35+P41</f>
        <v>31206334338.54</v>
      </c>
    </row>
    <row r="35" spans="1:16" ht="12.75">
      <c r="A35" s="29" t="s">
        <v>235</v>
      </c>
      <c r="B35" s="29" t="s">
        <v>236</v>
      </c>
      <c r="C35" s="31">
        <f>+C36</f>
        <v>4300000</v>
      </c>
      <c r="D35" s="31">
        <f aca="true" t="shared" si="25" ref="D35:L39">+D36</f>
        <v>0</v>
      </c>
      <c r="E35" s="31">
        <f t="shared" si="25"/>
        <v>0</v>
      </c>
      <c r="F35" s="31">
        <f t="shared" si="25"/>
        <v>0</v>
      </c>
      <c r="G35" s="31">
        <f t="shared" si="25"/>
        <v>0</v>
      </c>
      <c r="H35" s="31">
        <f t="shared" si="25"/>
        <v>0</v>
      </c>
      <c r="I35" s="31">
        <f t="shared" si="25"/>
        <v>0</v>
      </c>
      <c r="J35" s="31">
        <f t="shared" si="25"/>
        <v>0</v>
      </c>
      <c r="K35" s="31">
        <f t="shared" si="25"/>
        <v>0</v>
      </c>
      <c r="L35" s="31">
        <f t="shared" si="25"/>
        <v>0</v>
      </c>
      <c r="M35" s="31">
        <f aca="true" t="shared" si="26" ref="M35:M40">K35/C35*100</f>
        <v>0</v>
      </c>
      <c r="N35" s="31">
        <f aca="true" t="shared" si="27" ref="N35:N40">+L35/C35*100</f>
        <v>0</v>
      </c>
      <c r="O35" s="31">
        <f aca="true" t="shared" si="28" ref="O35:P39">+O36</f>
        <v>4300000</v>
      </c>
      <c r="P35" s="31">
        <f t="shared" si="28"/>
        <v>0</v>
      </c>
    </row>
    <row r="36" spans="1:16" ht="12.75">
      <c r="A36" s="29" t="s">
        <v>237</v>
      </c>
      <c r="B36" s="29" t="s">
        <v>238</v>
      </c>
      <c r="C36" s="31">
        <f>+C37</f>
        <v>4300000</v>
      </c>
      <c r="D36" s="31">
        <f t="shared" si="25"/>
        <v>0</v>
      </c>
      <c r="E36" s="31">
        <f t="shared" si="25"/>
        <v>0</v>
      </c>
      <c r="F36" s="31">
        <f t="shared" si="25"/>
        <v>0</v>
      </c>
      <c r="G36" s="31">
        <f t="shared" si="25"/>
        <v>0</v>
      </c>
      <c r="H36" s="31">
        <f t="shared" si="25"/>
        <v>0</v>
      </c>
      <c r="I36" s="31">
        <f t="shared" si="25"/>
        <v>0</v>
      </c>
      <c r="J36" s="31">
        <f t="shared" si="25"/>
        <v>0</v>
      </c>
      <c r="K36" s="31">
        <f t="shared" si="25"/>
        <v>0</v>
      </c>
      <c r="L36" s="31">
        <f t="shared" si="25"/>
        <v>0</v>
      </c>
      <c r="M36" s="31">
        <f t="shared" si="26"/>
        <v>0</v>
      </c>
      <c r="N36" s="31">
        <f t="shared" si="27"/>
        <v>0</v>
      </c>
      <c r="O36" s="31">
        <f t="shared" si="28"/>
        <v>4300000</v>
      </c>
      <c r="P36" s="31">
        <f t="shared" si="28"/>
        <v>0</v>
      </c>
    </row>
    <row r="37" spans="1:16" ht="12.75">
      <c r="A37" s="29" t="s">
        <v>239</v>
      </c>
      <c r="B37" s="29" t="s">
        <v>240</v>
      </c>
      <c r="C37" s="31">
        <f>+C38</f>
        <v>4300000</v>
      </c>
      <c r="D37" s="31">
        <f t="shared" si="25"/>
        <v>0</v>
      </c>
      <c r="E37" s="31">
        <f t="shared" si="25"/>
        <v>0</v>
      </c>
      <c r="F37" s="31">
        <f t="shared" si="25"/>
        <v>0</v>
      </c>
      <c r="G37" s="31">
        <f t="shared" si="25"/>
        <v>0</v>
      </c>
      <c r="H37" s="31">
        <f t="shared" si="25"/>
        <v>0</v>
      </c>
      <c r="I37" s="31">
        <f t="shared" si="25"/>
        <v>0</v>
      </c>
      <c r="J37" s="31">
        <f t="shared" si="25"/>
        <v>0</v>
      </c>
      <c r="K37" s="31">
        <f t="shared" si="25"/>
        <v>0</v>
      </c>
      <c r="L37" s="31">
        <f t="shared" si="25"/>
        <v>0</v>
      </c>
      <c r="M37" s="31">
        <f t="shared" si="26"/>
        <v>0</v>
      </c>
      <c r="N37" s="31">
        <f t="shared" si="27"/>
        <v>0</v>
      </c>
      <c r="O37" s="31">
        <f t="shared" si="28"/>
        <v>4300000</v>
      </c>
      <c r="P37" s="31">
        <f t="shared" si="28"/>
        <v>0</v>
      </c>
    </row>
    <row r="38" spans="1:16" ht="12.75">
      <c r="A38" s="29" t="s">
        <v>241</v>
      </c>
      <c r="B38" s="29" t="s">
        <v>242</v>
      </c>
      <c r="C38" s="31">
        <f>+C39</f>
        <v>4300000</v>
      </c>
      <c r="D38" s="31">
        <f t="shared" si="25"/>
        <v>0</v>
      </c>
      <c r="E38" s="31">
        <f t="shared" si="25"/>
        <v>0</v>
      </c>
      <c r="F38" s="31">
        <f t="shared" si="25"/>
        <v>0</v>
      </c>
      <c r="G38" s="31">
        <f t="shared" si="25"/>
        <v>0</v>
      </c>
      <c r="H38" s="31">
        <f t="shared" si="25"/>
        <v>0</v>
      </c>
      <c r="I38" s="31">
        <f t="shared" si="25"/>
        <v>0</v>
      </c>
      <c r="J38" s="31">
        <f t="shared" si="25"/>
        <v>0</v>
      </c>
      <c r="K38" s="31">
        <f t="shared" si="25"/>
        <v>0</v>
      </c>
      <c r="L38" s="31">
        <f t="shared" si="25"/>
        <v>0</v>
      </c>
      <c r="M38" s="31">
        <f t="shared" si="26"/>
        <v>0</v>
      </c>
      <c r="N38" s="31">
        <f t="shared" si="27"/>
        <v>0</v>
      </c>
      <c r="O38" s="31">
        <f t="shared" si="28"/>
        <v>4300000</v>
      </c>
      <c r="P38" s="31">
        <f t="shared" si="28"/>
        <v>0</v>
      </c>
    </row>
    <row r="39" spans="1:16" ht="12.75">
      <c r="A39" s="29" t="s">
        <v>243</v>
      </c>
      <c r="B39" s="29" t="s">
        <v>244</v>
      </c>
      <c r="C39" s="31">
        <f>+C40</f>
        <v>4300000</v>
      </c>
      <c r="D39" s="31">
        <f t="shared" si="25"/>
        <v>0</v>
      </c>
      <c r="E39" s="31">
        <f t="shared" si="25"/>
        <v>0</v>
      </c>
      <c r="F39" s="31">
        <f t="shared" si="25"/>
        <v>0</v>
      </c>
      <c r="G39" s="31">
        <f t="shared" si="25"/>
        <v>0</v>
      </c>
      <c r="H39" s="31">
        <f t="shared" si="25"/>
        <v>0</v>
      </c>
      <c r="I39" s="31">
        <f t="shared" si="25"/>
        <v>0</v>
      </c>
      <c r="J39" s="31">
        <f t="shared" si="25"/>
        <v>0</v>
      </c>
      <c r="K39" s="31">
        <f t="shared" si="25"/>
        <v>0</v>
      </c>
      <c r="L39" s="31">
        <f t="shared" si="25"/>
        <v>0</v>
      </c>
      <c r="M39" s="31">
        <f t="shared" si="26"/>
        <v>0</v>
      </c>
      <c r="N39" s="31">
        <f t="shared" si="27"/>
        <v>0</v>
      </c>
      <c r="O39" s="31">
        <f t="shared" si="28"/>
        <v>4300000</v>
      </c>
      <c r="P39" s="31">
        <f t="shared" si="28"/>
        <v>0</v>
      </c>
    </row>
    <row r="40" spans="1:16" ht="12.75">
      <c r="A40" s="18" t="s">
        <v>245</v>
      </c>
      <c r="B40" s="18" t="s">
        <v>246</v>
      </c>
      <c r="C40" s="20">
        <v>4300000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f>+F40+I40</f>
        <v>0</v>
      </c>
      <c r="M40" s="21">
        <f t="shared" si="26"/>
        <v>0</v>
      </c>
      <c r="N40" s="21">
        <f t="shared" si="27"/>
        <v>0</v>
      </c>
      <c r="O40" s="21">
        <f>+C40-J40</f>
        <v>4300000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147070833062</v>
      </c>
      <c r="D41" s="36">
        <f>+D42+D54</f>
        <v>117420796381.04002</v>
      </c>
      <c r="E41" s="36">
        <f>+E42+E54</f>
        <v>106645712318.87999</v>
      </c>
      <c r="F41" s="36">
        <f>+F42+F54</f>
        <v>71178880054.37001</v>
      </c>
      <c r="G41" s="36">
        <f aca="true" t="shared" si="29" ref="G41:L41">+G42+G54</f>
        <v>1756279386.5</v>
      </c>
      <c r="H41" s="36">
        <f t="shared" si="29"/>
        <v>1767403611.26</v>
      </c>
      <c r="I41" s="36">
        <f t="shared" si="29"/>
        <v>6027901537.23</v>
      </c>
      <c r="J41" s="36">
        <f t="shared" si="29"/>
        <v>119177075767.54002</v>
      </c>
      <c r="K41" s="36">
        <f t="shared" si="29"/>
        <v>108413115930.14</v>
      </c>
      <c r="L41" s="36">
        <f t="shared" si="29"/>
        <v>77206781591.6</v>
      </c>
      <c r="M41" s="36">
        <f t="shared" si="2"/>
        <v>73.71489891842576</v>
      </c>
      <c r="N41" s="36">
        <f t="shared" si="3"/>
        <v>52.496324379322914</v>
      </c>
      <c r="O41" s="36">
        <f>+O42+O54</f>
        <v>27893757294.45999</v>
      </c>
      <c r="P41" s="36">
        <f>+P42+P54</f>
        <v>31206334338.54</v>
      </c>
    </row>
    <row r="42" spans="1:16" ht="12.75">
      <c r="A42" s="32" t="s">
        <v>97</v>
      </c>
      <c r="B42" s="32" t="s">
        <v>98</v>
      </c>
      <c r="C42" s="17">
        <f>+C43+C46+C49</f>
        <v>5871549888.02</v>
      </c>
      <c r="D42" s="17">
        <f>+D43+D46+D49</f>
        <v>5870344967</v>
      </c>
      <c r="E42" s="17">
        <f>+E43+E46+E49</f>
        <v>3443581630.7000003</v>
      </c>
      <c r="F42" s="17">
        <f>+F43+F46+F49</f>
        <v>3081810060.7000003</v>
      </c>
      <c r="G42" s="17">
        <f aca="true" t="shared" si="30" ref="G42:L42">+G43+G46+G49</f>
        <v>0</v>
      </c>
      <c r="H42" s="17">
        <f t="shared" si="30"/>
        <v>0</v>
      </c>
      <c r="I42" s="17">
        <f t="shared" si="30"/>
        <v>0</v>
      </c>
      <c r="J42" s="17">
        <f t="shared" si="30"/>
        <v>5870344967</v>
      </c>
      <c r="K42" s="17">
        <f t="shared" si="30"/>
        <v>3443581630.7000003</v>
      </c>
      <c r="L42" s="17">
        <f t="shared" si="30"/>
        <v>3081810060.7000003</v>
      </c>
      <c r="M42" s="17">
        <f t="shared" si="2"/>
        <v>58.648596986736024</v>
      </c>
      <c r="N42" s="17">
        <f t="shared" si="3"/>
        <v>52.48716470906536</v>
      </c>
      <c r="O42" s="17">
        <f>+O43+O46+O49</f>
        <v>1204921.0200000107</v>
      </c>
      <c r="P42" s="17">
        <f>+P43+P46+P49</f>
        <v>361771570</v>
      </c>
    </row>
    <row r="43" spans="1:16" ht="12.75">
      <c r="A43" s="32" t="s">
        <v>99</v>
      </c>
      <c r="B43" s="32" t="s">
        <v>39</v>
      </c>
      <c r="C43" s="17">
        <f aca="true" t="shared" si="31" ref="C43:L44">+C44</f>
        <v>18000000</v>
      </c>
      <c r="D43" s="17">
        <f t="shared" si="31"/>
        <v>18000000</v>
      </c>
      <c r="E43" s="17">
        <f t="shared" si="31"/>
        <v>0</v>
      </c>
      <c r="F43" s="17">
        <f t="shared" si="31"/>
        <v>0</v>
      </c>
      <c r="G43" s="17">
        <f t="shared" si="31"/>
        <v>0</v>
      </c>
      <c r="H43" s="17">
        <f t="shared" si="31"/>
        <v>0</v>
      </c>
      <c r="I43" s="17">
        <f t="shared" si="31"/>
        <v>0</v>
      </c>
      <c r="J43" s="17">
        <f t="shared" si="31"/>
        <v>18000000</v>
      </c>
      <c r="K43" s="17">
        <f t="shared" si="31"/>
        <v>0</v>
      </c>
      <c r="L43" s="17">
        <f t="shared" si="31"/>
        <v>0</v>
      </c>
      <c r="M43" s="17">
        <f t="shared" si="2"/>
        <v>0</v>
      </c>
      <c r="N43" s="17">
        <f t="shared" si="3"/>
        <v>0</v>
      </c>
      <c r="O43" s="17">
        <f>+O44</f>
        <v>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31"/>
        <v>18000000</v>
      </c>
      <c r="D44" s="17">
        <f t="shared" si="31"/>
        <v>18000000</v>
      </c>
      <c r="E44" s="17">
        <f t="shared" si="31"/>
        <v>0</v>
      </c>
      <c r="F44" s="17">
        <f t="shared" si="31"/>
        <v>0</v>
      </c>
      <c r="G44" s="17">
        <f t="shared" si="31"/>
        <v>0</v>
      </c>
      <c r="H44" s="17">
        <f t="shared" si="31"/>
        <v>0</v>
      </c>
      <c r="I44" s="17">
        <f t="shared" si="31"/>
        <v>0</v>
      </c>
      <c r="J44" s="17">
        <f t="shared" si="31"/>
        <v>18000000</v>
      </c>
      <c r="K44" s="17">
        <f t="shared" si="31"/>
        <v>0</v>
      </c>
      <c r="L44" s="17">
        <f t="shared" si="31"/>
        <v>0</v>
      </c>
      <c r="M44" s="17">
        <f t="shared" si="2"/>
        <v>0</v>
      </c>
      <c r="N44" s="17">
        <f t="shared" si="3"/>
        <v>0</v>
      </c>
      <c r="O44" s="17">
        <f>+O45</f>
        <v>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18000000</v>
      </c>
      <c r="D45" s="21">
        <v>18000000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18000000</v>
      </c>
      <c r="K45" s="21">
        <f>+E45+H45</f>
        <v>0</v>
      </c>
      <c r="L45" s="21">
        <f>+F45+I45</f>
        <v>0</v>
      </c>
      <c r="M45" s="21">
        <f t="shared" si="2"/>
        <v>0</v>
      </c>
      <c r="N45" s="21">
        <f t="shared" si="3"/>
        <v>0</v>
      </c>
      <c r="O45" s="21">
        <f>+C45-J45</f>
        <v>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2" ref="C46:L47">+C47</f>
        <v>247200000</v>
      </c>
      <c r="D46" s="17">
        <f t="shared" si="32"/>
        <v>246395078.98</v>
      </c>
      <c r="E46" s="17">
        <f t="shared" si="32"/>
        <v>246395033.42</v>
      </c>
      <c r="F46" s="17">
        <f t="shared" si="32"/>
        <v>246395033.42</v>
      </c>
      <c r="G46" s="17">
        <f t="shared" si="32"/>
        <v>0</v>
      </c>
      <c r="H46" s="17">
        <f t="shared" si="32"/>
        <v>0</v>
      </c>
      <c r="I46" s="17">
        <f t="shared" si="32"/>
        <v>0</v>
      </c>
      <c r="J46" s="17">
        <f t="shared" si="32"/>
        <v>246395078.98</v>
      </c>
      <c r="K46" s="17">
        <f t="shared" si="32"/>
        <v>246395033.42</v>
      </c>
      <c r="L46" s="17">
        <f t="shared" si="32"/>
        <v>246395033.42</v>
      </c>
      <c r="M46" s="17">
        <f t="shared" si="2"/>
        <v>99.67436627022653</v>
      </c>
      <c r="N46" s="17">
        <f t="shared" si="3"/>
        <v>99.67436627022653</v>
      </c>
      <c r="O46" s="17">
        <f>+O47</f>
        <v>804921.0200000107</v>
      </c>
      <c r="P46" s="17">
        <f>+P47</f>
        <v>0</v>
      </c>
    </row>
    <row r="47" spans="1:16" ht="12.75">
      <c r="A47" s="32" t="s">
        <v>104</v>
      </c>
      <c r="B47" s="32" t="s">
        <v>105</v>
      </c>
      <c r="C47" s="17">
        <f t="shared" si="32"/>
        <v>247200000</v>
      </c>
      <c r="D47" s="17">
        <f t="shared" si="32"/>
        <v>246395078.98</v>
      </c>
      <c r="E47" s="17">
        <f t="shared" si="32"/>
        <v>246395033.42</v>
      </c>
      <c r="F47" s="17">
        <f t="shared" si="32"/>
        <v>246395033.42</v>
      </c>
      <c r="G47" s="17">
        <f t="shared" si="32"/>
        <v>0</v>
      </c>
      <c r="H47" s="17">
        <f t="shared" si="32"/>
        <v>0</v>
      </c>
      <c r="I47" s="17">
        <f t="shared" si="32"/>
        <v>0</v>
      </c>
      <c r="J47" s="17">
        <f t="shared" si="32"/>
        <v>246395078.98</v>
      </c>
      <c r="K47" s="17">
        <f t="shared" si="32"/>
        <v>246395033.42</v>
      </c>
      <c r="L47" s="17">
        <f t="shared" si="32"/>
        <v>246395033.42</v>
      </c>
      <c r="M47" s="17">
        <f t="shared" si="2"/>
        <v>99.67436627022653</v>
      </c>
      <c r="N47" s="17">
        <f t="shared" si="3"/>
        <v>99.67436627022653</v>
      </c>
      <c r="O47" s="17">
        <f>+O48</f>
        <v>804921.0200000107</v>
      </c>
      <c r="P47" s="17">
        <f>+P48</f>
        <v>0</v>
      </c>
    </row>
    <row r="48" spans="1:16" ht="16.5">
      <c r="A48" s="18" t="s">
        <v>106</v>
      </c>
      <c r="B48" s="18" t="s">
        <v>107</v>
      </c>
      <c r="C48" s="71">
        <v>247200000</v>
      </c>
      <c r="D48" s="71">
        <v>246395078.98</v>
      </c>
      <c r="E48" s="71">
        <v>246395033.42</v>
      </c>
      <c r="F48" s="71">
        <v>246395033.42</v>
      </c>
      <c r="G48" s="72">
        <v>0</v>
      </c>
      <c r="H48" s="72">
        <v>0</v>
      </c>
      <c r="I48" s="72">
        <v>0</v>
      </c>
      <c r="J48" s="21">
        <f>+D48+G48</f>
        <v>246395078.98</v>
      </c>
      <c r="K48" s="21">
        <f>+E48+H48</f>
        <v>246395033.42</v>
      </c>
      <c r="L48" s="21">
        <f>+F48+I48</f>
        <v>246395033.42</v>
      </c>
      <c r="M48" s="21">
        <f t="shared" si="2"/>
        <v>99.67436627022653</v>
      </c>
      <c r="N48" s="21">
        <f t="shared" si="3"/>
        <v>99.67436627022653</v>
      </c>
      <c r="O48" s="21">
        <f>+C48-J48</f>
        <v>804921.0200000107</v>
      </c>
      <c r="P48" s="21">
        <f>+K48-L48</f>
        <v>0</v>
      </c>
    </row>
    <row r="49" spans="1:16" ht="12.75">
      <c r="A49" s="32" t="s">
        <v>108</v>
      </c>
      <c r="B49" s="32" t="s">
        <v>30</v>
      </c>
      <c r="C49" s="17">
        <f>+C50+C52</f>
        <v>5606349888.02</v>
      </c>
      <c r="D49" s="17">
        <f>+D50+D52</f>
        <v>5605949888.02</v>
      </c>
      <c r="E49" s="17">
        <f>+E50+E52</f>
        <v>3197186597.28</v>
      </c>
      <c r="F49" s="17">
        <f>+F50+F52</f>
        <v>2835415027.28</v>
      </c>
      <c r="G49" s="17">
        <f aca="true" t="shared" si="33" ref="G49:L49">+G50+G52</f>
        <v>0</v>
      </c>
      <c r="H49" s="17">
        <f t="shared" si="33"/>
        <v>0</v>
      </c>
      <c r="I49" s="17">
        <f t="shared" si="33"/>
        <v>0</v>
      </c>
      <c r="J49" s="17">
        <f t="shared" si="33"/>
        <v>5605949888.02</v>
      </c>
      <c r="K49" s="17">
        <f t="shared" si="33"/>
        <v>3197186597.28</v>
      </c>
      <c r="L49" s="17">
        <f t="shared" si="33"/>
        <v>2835415027.28</v>
      </c>
      <c r="M49" s="17">
        <f t="shared" si="2"/>
        <v>57.027953323283455</v>
      </c>
      <c r="N49" s="17">
        <f t="shared" si="3"/>
        <v>50.57506370301456</v>
      </c>
      <c r="O49" s="17">
        <f>+O50+O52</f>
        <v>400000</v>
      </c>
      <c r="P49" s="17">
        <f>+P50+P52</f>
        <v>361771570</v>
      </c>
    </row>
    <row r="50" spans="1:16" ht="12.75">
      <c r="A50" s="32" t="s">
        <v>109</v>
      </c>
      <c r="B50" s="32" t="s">
        <v>110</v>
      </c>
      <c r="C50" s="17">
        <f aca="true" t="shared" si="34" ref="C50:L50">+C51</f>
        <v>800000</v>
      </c>
      <c r="D50" s="17">
        <f t="shared" si="34"/>
        <v>400000</v>
      </c>
      <c r="E50" s="17">
        <f t="shared" si="34"/>
        <v>400000</v>
      </c>
      <c r="F50" s="17">
        <f t="shared" si="34"/>
        <v>400000</v>
      </c>
      <c r="G50" s="17">
        <f t="shared" si="34"/>
        <v>0</v>
      </c>
      <c r="H50" s="17">
        <f t="shared" si="34"/>
        <v>0</v>
      </c>
      <c r="I50" s="17">
        <f t="shared" si="34"/>
        <v>0</v>
      </c>
      <c r="J50" s="17">
        <f t="shared" si="34"/>
        <v>400000</v>
      </c>
      <c r="K50" s="17">
        <f t="shared" si="34"/>
        <v>400000</v>
      </c>
      <c r="L50" s="17">
        <f t="shared" si="34"/>
        <v>400000</v>
      </c>
      <c r="M50" s="17">
        <f t="shared" si="2"/>
        <v>50</v>
      </c>
      <c r="N50" s="17">
        <f t="shared" si="3"/>
        <v>50</v>
      </c>
      <c r="O50" s="17">
        <f>+O51</f>
        <v>400000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800000</v>
      </c>
      <c r="D51" s="21">
        <v>400000</v>
      </c>
      <c r="E51" s="21">
        <v>400000</v>
      </c>
      <c r="F51" s="21">
        <v>400000</v>
      </c>
      <c r="G51" s="21">
        <v>0</v>
      </c>
      <c r="H51" s="21">
        <v>0</v>
      </c>
      <c r="I51" s="21">
        <v>0</v>
      </c>
      <c r="J51" s="21">
        <f>+D51+G51</f>
        <v>400000</v>
      </c>
      <c r="K51" s="21">
        <f>+E51+H51</f>
        <v>400000</v>
      </c>
      <c r="L51" s="21">
        <f>+F51+I51</f>
        <v>400000</v>
      </c>
      <c r="M51" s="21">
        <f t="shared" si="2"/>
        <v>50</v>
      </c>
      <c r="N51" s="21">
        <f t="shared" si="3"/>
        <v>50</v>
      </c>
      <c r="O51" s="21">
        <f>+C51-J51</f>
        <v>400000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5" ref="C52:L52">+C53</f>
        <v>5605549888.02</v>
      </c>
      <c r="D52" s="17">
        <f t="shared" si="35"/>
        <v>5605549888.02</v>
      </c>
      <c r="E52" s="17">
        <f t="shared" si="35"/>
        <v>3196786597.28</v>
      </c>
      <c r="F52" s="17">
        <f t="shared" si="35"/>
        <v>2835015027.28</v>
      </c>
      <c r="G52" s="17">
        <f t="shared" si="35"/>
        <v>0</v>
      </c>
      <c r="H52" s="17">
        <f t="shared" si="35"/>
        <v>0</v>
      </c>
      <c r="I52" s="17">
        <f t="shared" si="35"/>
        <v>0</v>
      </c>
      <c r="J52" s="17">
        <f t="shared" si="35"/>
        <v>5605549888.02</v>
      </c>
      <c r="K52" s="17">
        <f t="shared" si="35"/>
        <v>3196786597.28</v>
      </c>
      <c r="L52" s="17">
        <f t="shared" si="35"/>
        <v>2835015027.28</v>
      </c>
      <c r="M52" s="17">
        <f t="shared" si="2"/>
        <v>57.02895632259145</v>
      </c>
      <c r="N52" s="17">
        <f t="shared" si="3"/>
        <v>50.575145773635924</v>
      </c>
      <c r="O52" s="17">
        <f>+O53</f>
        <v>0</v>
      </c>
      <c r="P52" s="17">
        <f>+P53</f>
        <v>361771570</v>
      </c>
    </row>
    <row r="53" spans="1:16" ht="12.75">
      <c r="A53" s="18" t="s">
        <v>115</v>
      </c>
      <c r="B53" s="18" t="s">
        <v>116</v>
      </c>
      <c r="C53" s="20">
        <v>5605549888.02</v>
      </c>
      <c r="D53" s="21">
        <v>5605549888.02</v>
      </c>
      <c r="E53" s="21">
        <v>3196786597.28</v>
      </c>
      <c r="F53" s="21">
        <v>2835015027.28</v>
      </c>
      <c r="G53" s="21">
        <v>0</v>
      </c>
      <c r="H53" s="21">
        <v>0</v>
      </c>
      <c r="I53" s="21">
        <v>0</v>
      </c>
      <c r="J53" s="21">
        <f>+D53+G53</f>
        <v>5605549888.02</v>
      </c>
      <c r="K53" s="21">
        <f>+E53+H53</f>
        <v>3196786597.28</v>
      </c>
      <c r="L53" s="21">
        <f>+F53+I53</f>
        <v>2835015027.28</v>
      </c>
      <c r="M53" s="21">
        <f t="shared" si="2"/>
        <v>57.02895632259145</v>
      </c>
      <c r="N53" s="21">
        <f t="shared" si="3"/>
        <v>50.575145773635924</v>
      </c>
      <c r="O53" s="21">
        <f>+C53-J53</f>
        <v>0</v>
      </c>
      <c r="P53" s="21">
        <f>+K53-L53</f>
        <v>361771570</v>
      </c>
    </row>
    <row r="54" spans="1:16" ht="12.75">
      <c r="A54" s="32" t="s">
        <v>117</v>
      </c>
      <c r="B54" s="32" t="s">
        <v>118</v>
      </c>
      <c r="C54" s="17">
        <f aca="true" t="shared" si="36" ref="C54:L54">+C55+C68+C78+C98</f>
        <v>141199283173.98</v>
      </c>
      <c r="D54" s="17">
        <f t="shared" si="36"/>
        <v>111550451414.04002</v>
      </c>
      <c r="E54" s="17">
        <f t="shared" si="36"/>
        <v>103202130688.18</v>
      </c>
      <c r="F54" s="17">
        <f t="shared" si="36"/>
        <v>68097069993.67001</v>
      </c>
      <c r="G54" s="17">
        <f t="shared" si="36"/>
        <v>1756279386.5</v>
      </c>
      <c r="H54" s="17">
        <f t="shared" si="36"/>
        <v>1767403611.26</v>
      </c>
      <c r="I54" s="17">
        <f t="shared" si="36"/>
        <v>6027901537.23</v>
      </c>
      <c r="J54" s="17">
        <f t="shared" si="36"/>
        <v>113306730800.54002</v>
      </c>
      <c r="K54" s="17">
        <f t="shared" si="36"/>
        <v>104969534299.44</v>
      </c>
      <c r="L54" s="17">
        <f t="shared" si="36"/>
        <v>74124971530.90001</v>
      </c>
      <c r="M54" s="17">
        <f t="shared" si="2"/>
        <v>74.34140736401672</v>
      </c>
      <c r="N54" s="17">
        <f t="shared" si="3"/>
        <v>52.49670526978968</v>
      </c>
      <c r="O54" s="17">
        <f>+O55+O68+O78+O98</f>
        <v>27892552373.43999</v>
      </c>
      <c r="P54" s="17">
        <f>+P55+P68+P78+P98</f>
        <v>30844562768.54</v>
      </c>
    </row>
    <row r="55" spans="1:16" ht="38.25">
      <c r="A55" s="16" t="s">
        <v>119</v>
      </c>
      <c r="B55" s="68" t="s">
        <v>31</v>
      </c>
      <c r="C55" s="17">
        <f>+C56+C59+C61+C63+C65</f>
        <v>3724344509.14</v>
      </c>
      <c r="D55" s="17">
        <f>+D56+D59+D61+D63+D65</f>
        <v>3095039031.02</v>
      </c>
      <c r="E55" s="17">
        <f>+E56+E59+E61+E63+E65</f>
        <v>3018424034.96</v>
      </c>
      <c r="F55" s="17">
        <f>+F56+F59+F61+F63+F65</f>
        <v>1965429693.79</v>
      </c>
      <c r="G55" s="17">
        <f aca="true" t="shared" si="37" ref="G55:L55">+G56+G59+G61+G63+G65</f>
        <v>405400172.5</v>
      </c>
      <c r="H55" s="17">
        <f t="shared" si="37"/>
        <v>21829654</v>
      </c>
      <c r="I55" s="17">
        <f t="shared" si="37"/>
        <v>371559957.78</v>
      </c>
      <c r="J55" s="17">
        <f t="shared" si="37"/>
        <v>3500439203.52</v>
      </c>
      <c r="K55" s="17">
        <f t="shared" si="37"/>
        <v>3040253688.96</v>
      </c>
      <c r="L55" s="17">
        <f t="shared" si="37"/>
        <v>2336989651.57</v>
      </c>
      <c r="M55" s="17">
        <f t="shared" si="2"/>
        <v>81.63191352193233</v>
      </c>
      <c r="N55" s="17">
        <f t="shared" si="3"/>
        <v>62.749019212232916</v>
      </c>
      <c r="O55" s="17">
        <f>+O56+O59+O61+O63+O65</f>
        <v>223905305.62</v>
      </c>
      <c r="P55" s="17">
        <f>+P56+P59+P61+P63+P65</f>
        <v>703264037.39</v>
      </c>
    </row>
    <row r="56" spans="1:16" ht="12.75">
      <c r="A56" s="32" t="s">
        <v>120</v>
      </c>
      <c r="B56" s="32" t="s">
        <v>121</v>
      </c>
      <c r="C56" s="17">
        <f>+C57+C58</f>
        <v>18825885.4</v>
      </c>
      <c r="D56" s="17">
        <f>+D57+D58</f>
        <v>14717885.4</v>
      </c>
      <c r="E56" s="17">
        <f>+E57+E58</f>
        <v>7197335</v>
      </c>
      <c r="F56" s="17">
        <f>+F57+F58</f>
        <v>7197335</v>
      </c>
      <c r="G56" s="17">
        <f aca="true" t="shared" si="38" ref="G56:L56">+G57+G58</f>
        <v>277900</v>
      </c>
      <c r="H56" s="17">
        <f t="shared" si="38"/>
        <v>2551831</v>
      </c>
      <c r="I56" s="17">
        <f t="shared" si="38"/>
        <v>2273931</v>
      </c>
      <c r="J56" s="17">
        <f t="shared" si="38"/>
        <v>14995785.4</v>
      </c>
      <c r="K56" s="17">
        <f t="shared" si="38"/>
        <v>9749166</v>
      </c>
      <c r="L56" s="17">
        <f t="shared" si="38"/>
        <v>9471266</v>
      </c>
      <c r="M56" s="17">
        <f t="shared" si="2"/>
        <v>51.78596274680394</v>
      </c>
      <c r="N56" s="17">
        <f t="shared" si="3"/>
        <v>50.309803755631066</v>
      </c>
      <c r="O56" s="17">
        <f>+O57+O58</f>
        <v>3830100</v>
      </c>
      <c r="P56" s="17">
        <f>+P57+P58</f>
        <v>277900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13225885.4</v>
      </c>
      <c r="E57" s="21">
        <v>5705335</v>
      </c>
      <c r="F57" s="21">
        <v>5705335</v>
      </c>
      <c r="G57" s="21">
        <v>0</v>
      </c>
      <c r="H57" s="21">
        <v>2273931</v>
      </c>
      <c r="I57" s="21">
        <v>2273931</v>
      </c>
      <c r="J57" s="21">
        <f aca="true" t="shared" si="39" ref="J57:L58">+D57+G57</f>
        <v>13225885.4</v>
      </c>
      <c r="K57" s="21">
        <f t="shared" si="39"/>
        <v>7979266</v>
      </c>
      <c r="L57" s="21">
        <f t="shared" si="39"/>
        <v>7979266</v>
      </c>
      <c r="M57" s="21">
        <f t="shared" si="2"/>
        <v>60.33067547976788</v>
      </c>
      <c r="N57" s="21">
        <f t="shared" si="3"/>
        <v>60.33067547976788</v>
      </c>
      <c r="O57" s="21">
        <f>+C57-J57</f>
        <v>0</v>
      </c>
      <c r="P57" s="21">
        <f>+K57-L57</f>
        <v>0</v>
      </c>
    </row>
    <row r="58" spans="1:16" ht="12.75">
      <c r="A58" s="18" t="s">
        <v>124</v>
      </c>
      <c r="B58" s="18" t="s">
        <v>125</v>
      </c>
      <c r="C58" s="20">
        <v>5600000</v>
      </c>
      <c r="D58" s="21">
        <v>1492000</v>
      </c>
      <c r="E58" s="21">
        <v>1492000</v>
      </c>
      <c r="F58" s="21">
        <v>1492000</v>
      </c>
      <c r="G58" s="21">
        <v>277900</v>
      </c>
      <c r="H58" s="21">
        <v>277900</v>
      </c>
      <c r="I58" s="21">
        <v>0</v>
      </c>
      <c r="J58" s="21">
        <f t="shared" si="39"/>
        <v>1769900</v>
      </c>
      <c r="K58" s="21">
        <f t="shared" si="39"/>
        <v>1769900</v>
      </c>
      <c r="L58" s="21">
        <f t="shared" si="39"/>
        <v>1492000</v>
      </c>
      <c r="M58" s="21">
        <f t="shared" si="2"/>
        <v>31.605357142857144</v>
      </c>
      <c r="N58" s="21">
        <f t="shared" si="3"/>
        <v>26.64285714285714</v>
      </c>
      <c r="O58" s="21">
        <f>+C58-J58</f>
        <v>3830100</v>
      </c>
      <c r="P58" s="21">
        <f>+K58-L58</f>
        <v>277900</v>
      </c>
    </row>
    <row r="59" spans="1:16" ht="12.75">
      <c r="A59" s="32" t="s">
        <v>126</v>
      </c>
      <c r="B59" s="32" t="s">
        <v>127</v>
      </c>
      <c r="C59" s="17">
        <f aca="true" t="shared" si="40" ref="C59:L59">+C60</f>
        <v>26236140</v>
      </c>
      <c r="D59" s="17">
        <f t="shared" si="40"/>
        <v>15555718</v>
      </c>
      <c r="E59" s="17">
        <f t="shared" si="40"/>
        <v>14481618</v>
      </c>
      <c r="F59" s="17">
        <f t="shared" si="40"/>
        <v>5104305</v>
      </c>
      <c r="G59" s="17">
        <f t="shared" si="40"/>
        <v>0</v>
      </c>
      <c r="H59" s="17">
        <f t="shared" si="40"/>
        <v>341376</v>
      </c>
      <c r="I59" s="17">
        <f t="shared" si="40"/>
        <v>4665546</v>
      </c>
      <c r="J59" s="17">
        <f t="shared" si="40"/>
        <v>15555718</v>
      </c>
      <c r="K59" s="17">
        <f t="shared" si="40"/>
        <v>14822994</v>
      </c>
      <c r="L59" s="17">
        <f t="shared" si="40"/>
        <v>9769851</v>
      </c>
      <c r="M59" s="17">
        <f t="shared" si="2"/>
        <v>56.49837971591858</v>
      </c>
      <c r="N59" s="17">
        <f t="shared" si="3"/>
        <v>37.2381417388381</v>
      </c>
      <c r="O59" s="17">
        <f>+O60</f>
        <v>10680422</v>
      </c>
      <c r="P59" s="17">
        <f>+P60</f>
        <v>5053143</v>
      </c>
    </row>
    <row r="60" spans="1:16" ht="12.75">
      <c r="A60" s="18" t="s">
        <v>128</v>
      </c>
      <c r="B60" s="18" t="s">
        <v>127</v>
      </c>
      <c r="C60" s="21">
        <v>26236140</v>
      </c>
      <c r="D60" s="21">
        <v>15555718</v>
      </c>
      <c r="E60" s="21">
        <v>14481618</v>
      </c>
      <c r="F60" s="21">
        <v>5104305</v>
      </c>
      <c r="G60" s="21">
        <v>0</v>
      </c>
      <c r="H60" s="21">
        <v>341376</v>
      </c>
      <c r="I60" s="21">
        <v>4665546</v>
      </c>
      <c r="J60" s="21">
        <f>+D60+G60</f>
        <v>15555718</v>
      </c>
      <c r="K60" s="21">
        <f>+E60+H60</f>
        <v>14822994</v>
      </c>
      <c r="L60" s="21">
        <f>+F60+I60</f>
        <v>9769851</v>
      </c>
      <c r="M60" s="21">
        <f t="shared" si="2"/>
        <v>56.49837971591858</v>
      </c>
      <c r="N60" s="21">
        <f t="shared" si="3"/>
        <v>37.2381417388381</v>
      </c>
      <c r="O60" s="21">
        <f>+C60-J60</f>
        <v>10680422</v>
      </c>
      <c r="P60" s="21">
        <f>+K60-L60</f>
        <v>5053143</v>
      </c>
    </row>
    <row r="61" spans="1:16" ht="12.75">
      <c r="A61" s="32" t="s">
        <v>129</v>
      </c>
      <c r="B61" s="32" t="s">
        <v>130</v>
      </c>
      <c r="C61" s="17">
        <f aca="true" t="shared" si="41" ref="C61:L61">+C62</f>
        <v>199104347.6</v>
      </c>
      <c r="D61" s="17">
        <f t="shared" si="41"/>
        <v>164857426.96</v>
      </c>
      <c r="E61" s="17">
        <f t="shared" si="41"/>
        <v>164857426.96</v>
      </c>
      <c r="F61" s="17">
        <f t="shared" si="41"/>
        <v>109513427.79</v>
      </c>
      <c r="G61" s="17">
        <f t="shared" si="41"/>
        <v>0</v>
      </c>
      <c r="H61" s="17">
        <f t="shared" si="41"/>
        <v>0</v>
      </c>
      <c r="I61" s="17">
        <f t="shared" si="41"/>
        <v>14207999.78</v>
      </c>
      <c r="J61" s="17">
        <f t="shared" si="41"/>
        <v>164857426.96</v>
      </c>
      <c r="K61" s="17">
        <f t="shared" si="41"/>
        <v>164857426.96</v>
      </c>
      <c r="L61" s="17">
        <f t="shared" si="41"/>
        <v>123721427.57000001</v>
      </c>
      <c r="M61" s="17">
        <f t="shared" si="2"/>
        <v>82.79951138545606</v>
      </c>
      <c r="N61" s="17">
        <f t="shared" si="3"/>
        <v>62.13898845571969</v>
      </c>
      <c r="O61" s="17">
        <f>+O62</f>
        <v>34246920.639999986</v>
      </c>
      <c r="P61" s="17">
        <f>+P62</f>
        <v>41135999.39</v>
      </c>
    </row>
    <row r="62" spans="1:16" ht="12.75">
      <c r="A62" s="18" t="s">
        <v>131</v>
      </c>
      <c r="B62" s="18" t="s">
        <v>130</v>
      </c>
      <c r="C62" s="20">
        <v>199104347.6</v>
      </c>
      <c r="D62" s="21">
        <v>164857426.96</v>
      </c>
      <c r="E62" s="21">
        <v>164857426.96</v>
      </c>
      <c r="F62" s="21">
        <v>109513427.79</v>
      </c>
      <c r="G62" s="21">
        <v>0</v>
      </c>
      <c r="H62" s="21">
        <v>0</v>
      </c>
      <c r="I62" s="21">
        <v>14207999.78</v>
      </c>
      <c r="J62" s="21">
        <f>+D62+G62</f>
        <v>164857426.96</v>
      </c>
      <c r="K62" s="21">
        <f>+E62+H62</f>
        <v>164857426.96</v>
      </c>
      <c r="L62" s="21">
        <f>+F62+I62</f>
        <v>123721427.57000001</v>
      </c>
      <c r="M62" s="21">
        <f t="shared" si="2"/>
        <v>82.79951138545606</v>
      </c>
      <c r="N62" s="21">
        <f t="shared" si="3"/>
        <v>62.13898845571969</v>
      </c>
      <c r="O62" s="21">
        <f>+C62-J62</f>
        <v>34246920.639999986</v>
      </c>
      <c r="P62" s="21">
        <f>+K62-L62</f>
        <v>41135999.39</v>
      </c>
    </row>
    <row r="63" spans="1:16" ht="12.75">
      <c r="A63" s="32" t="s">
        <v>132</v>
      </c>
      <c r="B63" s="32" t="s">
        <v>133</v>
      </c>
      <c r="C63" s="17">
        <f aca="true" t="shared" si="42" ref="C63:L63">+C64</f>
        <v>3243807508.48</v>
      </c>
      <c r="D63" s="17">
        <f t="shared" si="42"/>
        <v>2663537373</v>
      </c>
      <c r="E63" s="17">
        <f t="shared" si="42"/>
        <v>2663537373</v>
      </c>
      <c r="F63" s="17">
        <f t="shared" si="42"/>
        <v>1675264344</v>
      </c>
      <c r="G63" s="17">
        <f t="shared" si="42"/>
        <v>405122272.5</v>
      </c>
      <c r="H63" s="17">
        <f t="shared" si="42"/>
        <v>0</v>
      </c>
      <c r="I63" s="17">
        <f t="shared" si="42"/>
        <v>331476034</v>
      </c>
      <c r="J63" s="17">
        <f t="shared" si="42"/>
        <v>3068659645.5</v>
      </c>
      <c r="K63" s="17">
        <f t="shared" si="42"/>
        <v>2663537373</v>
      </c>
      <c r="L63" s="17">
        <f t="shared" si="42"/>
        <v>2006740378</v>
      </c>
      <c r="M63" s="17">
        <f t="shared" si="2"/>
        <v>82.11144977120094</v>
      </c>
      <c r="N63" s="17">
        <f t="shared" si="3"/>
        <v>61.8637318260703</v>
      </c>
      <c r="O63" s="17">
        <f>+O64</f>
        <v>175147862.98000002</v>
      </c>
      <c r="P63" s="17">
        <f>+P64</f>
        <v>656796995</v>
      </c>
    </row>
    <row r="64" spans="1:16" ht="12.75">
      <c r="A64" s="18" t="s">
        <v>134</v>
      </c>
      <c r="B64" s="18" t="s">
        <v>133</v>
      </c>
      <c r="C64" s="20">
        <v>3243807508.48</v>
      </c>
      <c r="D64" s="21">
        <v>2663537373</v>
      </c>
      <c r="E64" s="21">
        <v>2663537373</v>
      </c>
      <c r="F64" s="21">
        <v>1675264344</v>
      </c>
      <c r="G64" s="21">
        <v>405122272.5</v>
      </c>
      <c r="H64" s="21">
        <v>0</v>
      </c>
      <c r="I64" s="21">
        <v>331476034</v>
      </c>
      <c r="J64" s="21">
        <f>+D64+G64</f>
        <v>3068659645.5</v>
      </c>
      <c r="K64" s="21">
        <f>+E64+H64</f>
        <v>2663537373</v>
      </c>
      <c r="L64" s="21">
        <f>+F64+I64</f>
        <v>2006740378</v>
      </c>
      <c r="M64" s="21">
        <f t="shared" si="2"/>
        <v>82.11144977120094</v>
      </c>
      <c r="N64" s="21">
        <f t="shared" si="3"/>
        <v>61.8637318260703</v>
      </c>
      <c r="O64" s="21">
        <f>+C64-J64</f>
        <v>175147862.98000002</v>
      </c>
      <c r="P64" s="21">
        <f>+K64-L64</f>
        <v>656796995</v>
      </c>
    </row>
    <row r="65" spans="1:16" ht="12.75">
      <c r="A65" s="32" t="s">
        <v>135</v>
      </c>
      <c r="B65" s="32" t="s">
        <v>136</v>
      </c>
      <c r="C65" s="17">
        <f>+C66+C67</f>
        <v>236370627.66</v>
      </c>
      <c r="D65" s="17">
        <f aca="true" t="shared" si="43" ref="D65:L65">+D66+D67</f>
        <v>236370627.66</v>
      </c>
      <c r="E65" s="17">
        <f t="shared" si="43"/>
        <v>168350282</v>
      </c>
      <c r="F65" s="17">
        <f t="shared" si="43"/>
        <v>168350282</v>
      </c>
      <c r="G65" s="17">
        <f t="shared" si="43"/>
        <v>0</v>
      </c>
      <c r="H65" s="17">
        <f t="shared" si="43"/>
        <v>18936447</v>
      </c>
      <c r="I65" s="17">
        <f t="shared" si="43"/>
        <v>18936447</v>
      </c>
      <c r="J65" s="17">
        <f t="shared" si="43"/>
        <v>236370627.66</v>
      </c>
      <c r="K65" s="17">
        <f t="shared" si="43"/>
        <v>187286729</v>
      </c>
      <c r="L65" s="17">
        <f t="shared" si="43"/>
        <v>187286729</v>
      </c>
      <c r="M65" s="17">
        <f t="shared" si="2"/>
        <v>79.23434940038184</v>
      </c>
      <c r="N65" s="17">
        <f t="shared" si="3"/>
        <v>79.23434940038184</v>
      </c>
      <c r="O65" s="17">
        <f>+O66+O67</f>
        <v>0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224609391.66</v>
      </c>
      <c r="D66" s="21">
        <v>224609391.66</v>
      </c>
      <c r="E66" s="21">
        <v>161508457</v>
      </c>
      <c r="F66" s="21">
        <v>161508457</v>
      </c>
      <c r="G66" s="21">
        <v>0</v>
      </c>
      <c r="H66" s="21">
        <v>17304020</v>
      </c>
      <c r="I66" s="21">
        <v>17304020</v>
      </c>
      <c r="J66" s="21">
        <f aca="true" t="shared" si="44" ref="J66:L67">+D66+G66</f>
        <v>224609391.66</v>
      </c>
      <c r="K66" s="21">
        <f t="shared" si="44"/>
        <v>178812477</v>
      </c>
      <c r="L66" s="21">
        <f t="shared" si="44"/>
        <v>178812477</v>
      </c>
      <c r="M66" s="21">
        <f t="shared" si="2"/>
        <v>79.61041863764781</v>
      </c>
      <c r="N66" s="21">
        <f t="shared" si="3"/>
        <v>79.61041863764781</v>
      </c>
      <c r="O66" s="21">
        <f>+C66-J66</f>
        <v>0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11761236</v>
      </c>
      <c r="D67" s="21">
        <v>11761236</v>
      </c>
      <c r="E67" s="21">
        <v>6841825</v>
      </c>
      <c r="F67" s="21">
        <v>6841825</v>
      </c>
      <c r="G67" s="21">
        <v>0</v>
      </c>
      <c r="H67" s="21">
        <v>1632427</v>
      </c>
      <c r="I67" s="21">
        <v>1632427</v>
      </c>
      <c r="J67" s="21">
        <f t="shared" si="44"/>
        <v>11761236</v>
      </c>
      <c r="K67" s="21">
        <f t="shared" si="44"/>
        <v>8474252</v>
      </c>
      <c r="L67" s="21">
        <f t="shared" si="44"/>
        <v>8474252</v>
      </c>
      <c r="M67" s="21">
        <f t="shared" si="2"/>
        <v>72.05239313283059</v>
      </c>
      <c r="N67" s="21">
        <f t="shared" si="3"/>
        <v>72.05239313283059</v>
      </c>
      <c r="O67" s="21">
        <f>+C67-J67</f>
        <v>0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 aca="true" t="shared" si="45" ref="C68:L68">+C69+C74+C76</f>
        <v>13648713024</v>
      </c>
      <c r="D68" s="17">
        <f t="shared" si="45"/>
        <v>6878831268</v>
      </c>
      <c r="E68" s="17">
        <f t="shared" si="45"/>
        <v>6833828181</v>
      </c>
      <c r="F68" s="17">
        <f t="shared" si="45"/>
        <v>4340601275.5</v>
      </c>
      <c r="G68" s="17">
        <f t="shared" si="45"/>
        <v>1178789059</v>
      </c>
      <c r="H68" s="17">
        <f t="shared" si="45"/>
        <v>1223724811.5</v>
      </c>
      <c r="I68" s="17">
        <f t="shared" si="45"/>
        <v>170295829.5</v>
      </c>
      <c r="J68" s="17">
        <f t="shared" si="45"/>
        <v>8057620327</v>
      </c>
      <c r="K68" s="17">
        <f t="shared" si="45"/>
        <v>8057552992.5</v>
      </c>
      <c r="L68" s="17">
        <f t="shared" si="45"/>
        <v>4510897105</v>
      </c>
      <c r="M68" s="17">
        <f t="shared" si="2"/>
        <v>59.03525833044873</v>
      </c>
      <c r="N68" s="17">
        <f t="shared" si="3"/>
        <v>33.04998132108137</v>
      </c>
      <c r="O68" s="17">
        <f>+O69+O74+O76</f>
        <v>5591092697</v>
      </c>
      <c r="P68" s="17">
        <f>+P69+P74+P76</f>
        <v>3546655887.5</v>
      </c>
    </row>
    <row r="69" spans="1:16" ht="12.75">
      <c r="A69" s="32" t="s">
        <v>142</v>
      </c>
      <c r="B69" s="32" t="s">
        <v>32</v>
      </c>
      <c r="C69" s="17">
        <f>+C70+C71</f>
        <v>3448556893</v>
      </c>
      <c r="D69" s="17">
        <f>+D70+D71</f>
        <v>94340264</v>
      </c>
      <c r="E69" s="17">
        <f>+E70+E71</f>
        <v>49340264</v>
      </c>
      <c r="F69" s="17">
        <f>+F70+F71</f>
        <v>49340264</v>
      </c>
      <c r="G69" s="17">
        <f aca="true" t="shared" si="46" ref="G69:L69">+G70+G71</f>
        <v>1088789059</v>
      </c>
      <c r="H69" s="17">
        <f t="shared" si="46"/>
        <v>1133722932</v>
      </c>
      <c r="I69" s="17">
        <f t="shared" si="46"/>
        <v>0</v>
      </c>
      <c r="J69" s="17">
        <f t="shared" si="46"/>
        <v>1183129323</v>
      </c>
      <c r="K69" s="17">
        <f t="shared" si="46"/>
        <v>1183063196</v>
      </c>
      <c r="L69" s="17">
        <f t="shared" si="46"/>
        <v>49340264</v>
      </c>
      <c r="M69" s="17">
        <f t="shared" si="2"/>
        <v>34.306036777337866</v>
      </c>
      <c r="N69" s="17">
        <f t="shared" si="3"/>
        <v>1.4307510512629957</v>
      </c>
      <c r="O69" s="17">
        <f>+O70+O71</f>
        <v>2265427570</v>
      </c>
      <c r="P69" s="17">
        <f>+P70+P71</f>
        <v>1133722932</v>
      </c>
    </row>
    <row r="70" spans="1:17" ht="12.75">
      <c r="A70" s="18" t="s">
        <v>220</v>
      </c>
      <c r="B70" s="18" t="s">
        <v>221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/>
      <c r="N70" s="21"/>
      <c r="O70" s="21">
        <f>+C70-J70</f>
        <v>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7" ref="C71:L72">+C72</f>
        <v>3448556893</v>
      </c>
      <c r="D71" s="17">
        <f t="shared" si="47"/>
        <v>94340264</v>
      </c>
      <c r="E71" s="17">
        <f t="shared" si="47"/>
        <v>49340264</v>
      </c>
      <c r="F71" s="17">
        <f t="shared" si="47"/>
        <v>49340264</v>
      </c>
      <c r="G71" s="17">
        <f t="shared" si="47"/>
        <v>1088789059</v>
      </c>
      <c r="H71" s="17">
        <f t="shared" si="47"/>
        <v>1133722932</v>
      </c>
      <c r="I71" s="17">
        <f t="shared" si="47"/>
        <v>0</v>
      </c>
      <c r="J71" s="17">
        <f t="shared" si="47"/>
        <v>1183129323</v>
      </c>
      <c r="K71" s="17">
        <f t="shared" si="47"/>
        <v>1183063196</v>
      </c>
      <c r="L71" s="17">
        <f t="shared" si="47"/>
        <v>49340264</v>
      </c>
      <c r="M71" s="17">
        <f t="shared" si="2"/>
        <v>34.306036777337866</v>
      </c>
      <c r="N71" s="17">
        <f t="shared" si="3"/>
        <v>1.4307510512629957</v>
      </c>
      <c r="O71" s="17">
        <f>+O72</f>
        <v>2265427570</v>
      </c>
      <c r="P71" s="17">
        <f>+P72</f>
        <v>1133722932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7"/>
        <v>3448556893</v>
      </c>
      <c r="D72" s="17">
        <f t="shared" si="47"/>
        <v>94340264</v>
      </c>
      <c r="E72" s="17">
        <f t="shared" si="47"/>
        <v>49340264</v>
      </c>
      <c r="F72" s="17">
        <f t="shared" si="47"/>
        <v>49340264</v>
      </c>
      <c r="G72" s="17">
        <f t="shared" si="47"/>
        <v>1088789059</v>
      </c>
      <c r="H72" s="17">
        <f t="shared" si="47"/>
        <v>1133722932</v>
      </c>
      <c r="I72" s="17">
        <f t="shared" si="47"/>
        <v>0</v>
      </c>
      <c r="J72" s="17">
        <f t="shared" si="47"/>
        <v>1183129323</v>
      </c>
      <c r="K72" s="17">
        <f t="shared" si="47"/>
        <v>1183063196</v>
      </c>
      <c r="L72" s="17">
        <f t="shared" si="47"/>
        <v>49340264</v>
      </c>
      <c r="M72" s="17">
        <f t="shared" si="2"/>
        <v>34.306036777337866</v>
      </c>
      <c r="N72" s="17">
        <f t="shared" si="3"/>
        <v>1.4307510512629957</v>
      </c>
      <c r="O72" s="17">
        <f>+O73</f>
        <v>2265427570</v>
      </c>
      <c r="P72" s="17">
        <f>+P73</f>
        <v>1133722932</v>
      </c>
    </row>
    <row r="73" spans="1:16" s="15" customFormat="1" ht="12.75">
      <c r="A73" s="18" t="s">
        <v>260</v>
      </c>
      <c r="B73" s="18" t="s">
        <v>234</v>
      </c>
      <c r="C73" s="20">
        <v>3448556893</v>
      </c>
      <c r="D73" s="21">
        <v>94340264</v>
      </c>
      <c r="E73" s="21">
        <v>49340264</v>
      </c>
      <c r="F73" s="21">
        <v>49340264</v>
      </c>
      <c r="G73" s="21">
        <v>1088789059</v>
      </c>
      <c r="H73" s="21">
        <v>1133722932</v>
      </c>
      <c r="I73" s="21">
        <v>0</v>
      </c>
      <c r="J73" s="21">
        <f>+D73+G73</f>
        <v>1183129323</v>
      </c>
      <c r="K73" s="21">
        <f>+E73+H73</f>
        <v>1183063196</v>
      </c>
      <c r="L73" s="21">
        <f>+F73+I73</f>
        <v>49340264</v>
      </c>
      <c r="M73" s="21">
        <f t="shared" si="2"/>
        <v>34.306036777337866</v>
      </c>
      <c r="N73" s="21">
        <f t="shared" si="3"/>
        <v>1.4307510512629957</v>
      </c>
      <c r="O73" s="21">
        <f>+C73-J73</f>
        <v>2265427570</v>
      </c>
      <c r="P73" s="21">
        <f>+K73-L73</f>
        <v>1133722932</v>
      </c>
    </row>
    <row r="74" spans="1:16" ht="12.75">
      <c r="A74" s="32" t="s">
        <v>143</v>
      </c>
      <c r="B74" s="32" t="s">
        <v>144</v>
      </c>
      <c r="C74" s="17">
        <f aca="true" t="shared" si="48" ref="C74:L74">+C75</f>
        <v>5456104673</v>
      </c>
      <c r="D74" s="17">
        <f t="shared" si="48"/>
        <v>4750552188</v>
      </c>
      <c r="E74" s="17">
        <f t="shared" si="48"/>
        <v>4750549101</v>
      </c>
      <c r="F74" s="17">
        <f t="shared" si="48"/>
        <v>3531974020.5</v>
      </c>
      <c r="G74" s="17">
        <f t="shared" si="48"/>
        <v>0</v>
      </c>
      <c r="H74" s="17">
        <f t="shared" si="48"/>
        <v>1879.5</v>
      </c>
      <c r="I74" s="17">
        <f t="shared" si="48"/>
        <v>1879.5</v>
      </c>
      <c r="J74" s="17">
        <f t="shared" si="48"/>
        <v>4750552188</v>
      </c>
      <c r="K74" s="17">
        <f t="shared" si="48"/>
        <v>4750550980.5</v>
      </c>
      <c r="L74" s="17">
        <f t="shared" si="48"/>
        <v>3531975900</v>
      </c>
      <c r="M74" s="17">
        <f t="shared" si="2"/>
        <v>87.06854551395445</v>
      </c>
      <c r="N74" s="17">
        <f t="shared" si="3"/>
        <v>64.73438674075086</v>
      </c>
      <c r="O74" s="17">
        <f>+O75</f>
        <v>705552485</v>
      </c>
      <c r="P74" s="17">
        <f>+P75</f>
        <v>1218575080.5</v>
      </c>
    </row>
    <row r="75" spans="1:16" s="15" customFormat="1" ht="12.75">
      <c r="A75" s="18" t="s">
        <v>145</v>
      </c>
      <c r="B75" s="18" t="s">
        <v>146</v>
      </c>
      <c r="C75" s="20">
        <v>5456104673</v>
      </c>
      <c r="D75" s="21">
        <v>4750552188</v>
      </c>
      <c r="E75" s="21">
        <v>4750549101</v>
      </c>
      <c r="F75" s="21">
        <v>3531974020.5</v>
      </c>
      <c r="G75" s="21">
        <v>0</v>
      </c>
      <c r="H75" s="21">
        <v>1879.5</v>
      </c>
      <c r="I75" s="21">
        <v>1879.5</v>
      </c>
      <c r="J75" s="21">
        <f>+D75+G75</f>
        <v>4750552188</v>
      </c>
      <c r="K75" s="21">
        <f>+E75+H75</f>
        <v>4750550980.5</v>
      </c>
      <c r="L75" s="21">
        <f>+F75+I75</f>
        <v>3531975900</v>
      </c>
      <c r="M75" s="21">
        <f t="shared" si="2"/>
        <v>87.06854551395445</v>
      </c>
      <c r="N75" s="21">
        <f t="shared" si="3"/>
        <v>64.73438674075086</v>
      </c>
      <c r="O75" s="21">
        <f>+C75-J75</f>
        <v>705552485</v>
      </c>
      <c r="P75" s="21">
        <f>+K75-L75</f>
        <v>1218575080.5</v>
      </c>
    </row>
    <row r="76" spans="1:16" ht="12.75">
      <c r="A76" s="32" t="s">
        <v>147</v>
      </c>
      <c r="B76" s="32" t="s">
        <v>148</v>
      </c>
      <c r="C76" s="17">
        <f aca="true" t="shared" si="49" ref="C76:L76">+C77</f>
        <v>4744051458</v>
      </c>
      <c r="D76" s="17">
        <f t="shared" si="49"/>
        <v>2033938816</v>
      </c>
      <c r="E76" s="17">
        <f t="shared" si="49"/>
        <v>2033938816</v>
      </c>
      <c r="F76" s="17">
        <f t="shared" si="49"/>
        <v>759286991</v>
      </c>
      <c r="G76" s="17">
        <f t="shared" si="49"/>
        <v>90000000</v>
      </c>
      <c r="H76" s="17">
        <f t="shared" si="49"/>
        <v>90000000</v>
      </c>
      <c r="I76" s="17">
        <f t="shared" si="49"/>
        <v>170293950</v>
      </c>
      <c r="J76" s="17">
        <f t="shared" si="49"/>
        <v>2123938816</v>
      </c>
      <c r="K76" s="17">
        <f t="shared" si="49"/>
        <v>2123938816</v>
      </c>
      <c r="L76" s="17">
        <f t="shared" si="49"/>
        <v>929580941</v>
      </c>
      <c r="M76" s="17">
        <f t="shared" si="2"/>
        <v>44.77056867539568</v>
      </c>
      <c r="N76" s="17">
        <f t="shared" si="3"/>
        <v>19.59466395400132</v>
      </c>
      <c r="O76" s="17">
        <f>+O77</f>
        <v>2620112642</v>
      </c>
      <c r="P76" s="17">
        <f>+P77</f>
        <v>1194357875</v>
      </c>
    </row>
    <row r="77" spans="1:16" ht="12.75">
      <c r="A77" s="18" t="s">
        <v>149</v>
      </c>
      <c r="B77" s="18" t="s">
        <v>150</v>
      </c>
      <c r="C77" s="20">
        <v>4744051458</v>
      </c>
      <c r="D77" s="21">
        <v>2033938816</v>
      </c>
      <c r="E77" s="21">
        <v>2033938816</v>
      </c>
      <c r="F77" s="21">
        <v>759286991</v>
      </c>
      <c r="G77" s="21">
        <v>90000000</v>
      </c>
      <c r="H77" s="21">
        <v>90000000</v>
      </c>
      <c r="I77" s="21">
        <v>170293950</v>
      </c>
      <c r="J77" s="21">
        <f>+D77+G77</f>
        <v>2123938816</v>
      </c>
      <c r="K77" s="21">
        <f>+E77+H77</f>
        <v>2123938816</v>
      </c>
      <c r="L77" s="21">
        <f>+F77+I77</f>
        <v>929580941</v>
      </c>
      <c r="M77" s="21">
        <f t="shared" si="2"/>
        <v>44.77056867539568</v>
      </c>
      <c r="N77" s="21">
        <f t="shared" si="3"/>
        <v>19.59466395400132</v>
      </c>
      <c r="O77" s="21">
        <f>+C77-J77</f>
        <v>2620112642</v>
      </c>
      <c r="P77" s="21">
        <f>+K77-L77</f>
        <v>1194357875</v>
      </c>
    </row>
    <row r="78" spans="1:16" ht="12.75">
      <c r="A78" s="32" t="s">
        <v>151</v>
      </c>
      <c r="B78" s="32" t="s">
        <v>33</v>
      </c>
      <c r="C78" s="17">
        <f aca="true" t="shared" si="50" ref="C78:L78">+C79+C82+C86+C90+C94+C96</f>
        <v>123665547149.24002</v>
      </c>
      <c r="D78" s="17">
        <f t="shared" si="50"/>
        <v>101439423566.42001</v>
      </c>
      <c r="E78" s="17">
        <f t="shared" si="50"/>
        <v>93237249031.22</v>
      </c>
      <c r="F78" s="17">
        <f t="shared" si="50"/>
        <v>61732138283.38001</v>
      </c>
      <c r="G78" s="17">
        <f t="shared" si="50"/>
        <v>172090155</v>
      </c>
      <c r="H78" s="17">
        <f t="shared" si="50"/>
        <v>513840849.76</v>
      </c>
      <c r="I78" s="17">
        <f t="shared" si="50"/>
        <v>5474089938.95</v>
      </c>
      <c r="J78" s="17">
        <f t="shared" si="50"/>
        <v>101611513721.42001</v>
      </c>
      <c r="K78" s="17">
        <f t="shared" si="50"/>
        <v>93751089880.98001</v>
      </c>
      <c r="L78" s="17">
        <f t="shared" si="50"/>
        <v>67206228222.33001</v>
      </c>
      <c r="M78" s="17">
        <f aca="true" t="shared" si="51" ref="M78:M104">K78/C78*100</f>
        <v>75.81019292935393</v>
      </c>
      <c r="N78" s="17">
        <f aca="true" t="shared" si="52" ref="N78:N104">+L78/C78*100</f>
        <v>54.34515091032209</v>
      </c>
      <c r="O78" s="17">
        <f>+O79+O82+O86+O90+O94+O96</f>
        <v>22054033427.819992</v>
      </c>
      <c r="P78" s="17">
        <f>+P79+P82+P86+P90+P94+P96</f>
        <v>26544861658.65</v>
      </c>
    </row>
    <row r="79" spans="1:16" ht="12.75">
      <c r="A79" s="32" t="s">
        <v>152</v>
      </c>
      <c r="B79" s="32" t="s">
        <v>153</v>
      </c>
      <c r="C79" s="17">
        <f>+C80+C81</f>
        <v>5152990023.52</v>
      </c>
      <c r="D79" s="17">
        <f>+D80+D81</f>
        <v>5042317444.49</v>
      </c>
      <c r="E79" s="17">
        <f>+E80+E81</f>
        <v>4796182769.64</v>
      </c>
      <c r="F79" s="17">
        <f>+F80+F81</f>
        <v>3194058950.6899996</v>
      </c>
      <c r="G79" s="17">
        <f aca="true" t="shared" si="53" ref="G79:L79">+G80+G81</f>
        <v>100000000</v>
      </c>
      <c r="H79" s="17">
        <f t="shared" si="53"/>
        <v>54942100.8</v>
      </c>
      <c r="I79" s="17">
        <f t="shared" si="53"/>
        <v>358049492.2</v>
      </c>
      <c r="J79" s="17">
        <f t="shared" si="53"/>
        <v>5142317444.49</v>
      </c>
      <c r="K79" s="17">
        <f t="shared" si="53"/>
        <v>4851124870.440001</v>
      </c>
      <c r="L79" s="17">
        <f t="shared" si="53"/>
        <v>3552108442.8899994</v>
      </c>
      <c r="M79" s="17">
        <f t="shared" si="51"/>
        <v>94.14194182984666</v>
      </c>
      <c r="N79" s="17">
        <f t="shared" si="52"/>
        <v>68.93295788807988</v>
      </c>
      <c r="O79" s="17">
        <f>+O80+O81</f>
        <v>10672579.030000687</v>
      </c>
      <c r="P79" s="17">
        <f>+P80+P81</f>
        <v>1299016427.550001</v>
      </c>
    </row>
    <row r="80" spans="1:16" ht="12.75">
      <c r="A80" s="18" t="s">
        <v>154</v>
      </c>
      <c r="B80" s="18" t="s">
        <v>155</v>
      </c>
      <c r="C80" s="20">
        <v>5023506120.52</v>
      </c>
      <c r="D80" s="21">
        <v>4912833541.49</v>
      </c>
      <c r="E80" s="21">
        <v>4666698866.64</v>
      </c>
      <c r="F80" s="21">
        <v>3100329786.49</v>
      </c>
      <c r="G80" s="21">
        <v>100000000</v>
      </c>
      <c r="H80" s="21">
        <v>54942100.8</v>
      </c>
      <c r="I80" s="21">
        <v>348066101.2</v>
      </c>
      <c r="J80" s="21">
        <f aca="true" t="shared" si="54" ref="J80:L81">+D80+G80</f>
        <v>5012833541.49</v>
      </c>
      <c r="K80" s="21">
        <f t="shared" si="54"/>
        <v>4721640967.440001</v>
      </c>
      <c r="L80" s="21">
        <f t="shared" si="54"/>
        <v>3448395887.6899996</v>
      </c>
      <c r="M80" s="21">
        <f t="shared" si="51"/>
        <v>93.9909468439395</v>
      </c>
      <c r="N80" s="21">
        <f t="shared" si="52"/>
        <v>68.64520127892358</v>
      </c>
      <c r="O80" s="21">
        <f>+C80-J80</f>
        <v>10672579.030000687</v>
      </c>
      <c r="P80" s="21">
        <f>+K80-L80</f>
        <v>1273245079.750001</v>
      </c>
    </row>
    <row r="81" spans="1:16" ht="12.75">
      <c r="A81" s="18" t="s">
        <v>156</v>
      </c>
      <c r="B81" s="18" t="s">
        <v>157</v>
      </c>
      <c r="C81" s="20">
        <v>129483903</v>
      </c>
      <c r="D81" s="21">
        <v>129483903</v>
      </c>
      <c r="E81" s="21">
        <v>129483903</v>
      </c>
      <c r="F81" s="21">
        <v>93729164.2</v>
      </c>
      <c r="G81" s="21">
        <v>0</v>
      </c>
      <c r="H81" s="21">
        <v>0</v>
      </c>
      <c r="I81" s="21">
        <v>9983391</v>
      </c>
      <c r="J81" s="21">
        <f t="shared" si="54"/>
        <v>129483903</v>
      </c>
      <c r="K81" s="21">
        <f t="shared" si="54"/>
        <v>129483903</v>
      </c>
      <c r="L81" s="21">
        <f t="shared" si="54"/>
        <v>103712555.2</v>
      </c>
      <c r="M81" s="21">
        <f t="shared" si="51"/>
        <v>100</v>
      </c>
      <c r="N81" s="21">
        <f t="shared" si="52"/>
        <v>80.09687134623985</v>
      </c>
      <c r="O81" s="21">
        <f>+C81-J81</f>
        <v>0</v>
      </c>
      <c r="P81" s="21">
        <f>+K81-L81</f>
        <v>25771347.799999997</v>
      </c>
    </row>
    <row r="82" spans="1:16" ht="12.75">
      <c r="A82" s="32" t="s">
        <v>158</v>
      </c>
      <c r="B82" s="32" t="s">
        <v>159</v>
      </c>
      <c r="C82" s="17">
        <f>+C83+C84+C85</f>
        <v>112329749033.98</v>
      </c>
      <c r="D82" s="17">
        <f aca="true" t="shared" si="55" ref="D82:L82">+D83+D84+D85</f>
        <v>93063312524.25</v>
      </c>
      <c r="E82" s="17">
        <f t="shared" si="55"/>
        <v>85254767419.61</v>
      </c>
      <c r="F82" s="17">
        <f t="shared" si="55"/>
        <v>56208800715.05</v>
      </c>
      <c r="G82" s="17">
        <f t="shared" si="55"/>
        <v>72090155</v>
      </c>
      <c r="H82" s="17">
        <f t="shared" si="55"/>
        <v>426561398.96</v>
      </c>
      <c r="I82" s="17">
        <f t="shared" si="55"/>
        <v>4835581995.97</v>
      </c>
      <c r="J82" s="17">
        <f t="shared" si="55"/>
        <v>93135402679.25</v>
      </c>
      <c r="K82" s="17">
        <f t="shared" si="55"/>
        <v>85681328818.57</v>
      </c>
      <c r="L82" s="17">
        <f t="shared" si="55"/>
        <v>61044382711.020004</v>
      </c>
      <c r="M82" s="17">
        <f t="shared" si="51"/>
        <v>76.27661376920838</v>
      </c>
      <c r="N82" s="17">
        <f t="shared" si="52"/>
        <v>54.34391444474246</v>
      </c>
      <c r="O82" s="17">
        <f>+O83+O84+O85</f>
        <v>19194346354.729996</v>
      </c>
      <c r="P82" s="17">
        <f>+P83+P84+P85</f>
        <v>24636946107.55</v>
      </c>
    </row>
    <row r="83" spans="1:16" ht="12.75">
      <c r="A83" s="18" t="s">
        <v>160</v>
      </c>
      <c r="B83" s="18" t="s">
        <v>161</v>
      </c>
      <c r="C83" s="20">
        <v>110514971532.98</v>
      </c>
      <c r="D83" s="21">
        <v>91316264991.25</v>
      </c>
      <c r="E83" s="21">
        <v>83526503374.61</v>
      </c>
      <c r="F83" s="21">
        <v>54940728379.4</v>
      </c>
      <c r="G83" s="21">
        <v>72090155</v>
      </c>
      <c r="H83" s="21">
        <v>434584671.5</v>
      </c>
      <c r="I83" s="21">
        <v>4710695714.64</v>
      </c>
      <c r="J83" s="21">
        <f aca="true" t="shared" si="56" ref="J83:K85">+D83+G83</f>
        <v>91388355146.25</v>
      </c>
      <c r="K83" s="21">
        <f t="shared" si="56"/>
        <v>83961088046.11</v>
      </c>
      <c r="L83" s="21">
        <f>+F83+I83</f>
        <v>59651424094.04</v>
      </c>
      <c r="M83" s="21">
        <f t="shared" si="51"/>
        <v>75.97259166017542</v>
      </c>
      <c r="N83" s="21">
        <f t="shared" si="52"/>
        <v>53.97587608864267</v>
      </c>
      <c r="O83" s="21">
        <f>+C83-J83</f>
        <v>19126616386.729996</v>
      </c>
      <c r="P83" s="21">
        <f>+K83-L83</f>
        <v>24309663952.07</v>
      </c>
    </row>
    <row r="84" spans="1:16" ht="12.75">
      <c r="A84" s="18" t="s">
        <v>247</v>
      </c>
      <c r="B84" s="18" t="s">
        <v>248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 t="shared" si="56"/>
        <v>0</v>
      </c>
      <c r="K84" s="21">
        <f t="shared" si="56"/>
        <v>0</v>
      </c>
      <c r="L84" s="21">
        <f>+F84+I84</f>
        <v>0</v>
      </c>
      <c r="M84" s="21"/>
      <c r="N84" s="21"/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1814777501</v>
      </c>
      <c r="D85" s="21">
        <v>1747047533</v>
      </c>
      <c r="E85" s="21">
        <v>1728264045</v>
      </c>
      <c r="F85" s="21">
        <v>1268072335.65</v>
      </c>
      <c r="G85" s="21">
        <v>0</v>
      </c>
      <c r="H85" s="21">
        <v>-8023272.54</v>
      </c>
      <c r="I85" s="21">
        <v>124886281.33</v>
      </c>
      <c r="J85" s="21">
        <f t="shared" si="56"/>
        <v>1747047533</v>
      </c>
      <c r="K85" s="21">
        <f t="shared" si="56"/>
        <v>1720240772.46</v>
      </c>
      <c r="L85" s="21">
        <f>+F85+I85</f>
        <v>1392958616.98</v>
      </c>
      <c r="M85" s="21">
        <f t="shared" si="51"/>
        <v>94.79072621916971</v>
      </c>
      <c r="N85" s="21">
        <f t="shared" si="52"/>
        <v>76.75644073240029</v>
      </c>
      <c r="O85" s="21">
        <f>+C85-J85</f>
        <v>67729968</v>
      </c>
      <c r="P85" s="21">
        <f>+K85-L85</f>
        <v>327282155.48</v>
      </c>
    </row>
    <row r="86" spans="1:16" ht="12.75">
      <c r="A86" s="32" t="s">
        <v>164</v>
      </c>
      <c r="B86" s="32" t="s">
        <v>165</v>
      </c>
      <c r="C86" s="17">
        <f>+C87+C88+C89</f>
        <v>5460382795.71</v>
      </c>
      <c r="D86" s="17">
        <f aca="true" t="shared" si="57" ref="D86:L86">+D87+D88+D89</f>
        <v>2760296767.91</v>
      </c>
      <c r="E86" s="17">
        <f t="shared" si="57"/>
        <v>2633011007.2</v>
      </c>
      <c r="F86" s="17">
        <f t="shared" si="57"/>
        <v>1949300396.96</v>
      </c>
      <c r="G86" s="17">
        <f t="shared" si="57"/>
        <v>0</v>
      </c>
      <c r="H86" s="17">
        <f t="shared" si="57"/>
        <v>19625998</v>
      </c>
      <c r="I86" s="17">
        <f t="shared" si="57"/>
        <v>230072948.4</v>
      </c>
      <c r="J86" s="17">
        <f t="shared" si="57"/>
        <v>2760296767.91</v>
      </c>
      <c r="K86" s="17">
        <f t="shared" si="57"/>
        <v>2652637005.2</v>
      </c>
      <c r="L86" s="17">
        <f t="shared" si="57"/>
        <v>2179373345.36</v>
      </c>
      <c r="M86" s="17">
        <f t="shared" si="51"/>
        <v>48.57968945481383</v>
      </c>
      <c r="N86" s="17">
        <f t="shared" si="52"/>
        <v>39.91246450839023</v>
      </c>
      <c r="O86" s="17">
        <f>+O87+O88+O89</f>
        <v>2700086027.8</v>
      </c>
      <c r="P86" s="17">
        <f>+P87+P88+P89</f>
        <v>473263659.84000003</v>
      </c>
    </row>
    <row r="87" spans="1:16" ht="12.75">
      <c r="A87" s="18" t="s">
        <v>166</v>
      </c>
      <c r="B87" s="18" t="s">
        <v>167</v>
      </c>
      <c r="C87" s="20">
        <v>284345163.71</v>
      </c>
      <c r="D87" s="21">
        <v>284345163.71</v>
      </c>
      <c r="E87" s="21">
        <v>180059403</v>
      </c>
      <c r="F87" s="21">
        <v>173112376</v>
      </c>
      <c r="G87" s="21">
        <v>0</v>
      </c>
      <c r="H87" s="21">
        <v>4625998</v>
      </c>
      <c r="I87" s="21">
        <v>11573025</v>
      </c>
      <c r="J87" s="21">
        <f aca="true" t="shared" si="58" ref="J87:K89">+D87+G87</f>
        <v>284345163.71</v>
      </c>
      <c r="K87" s="21">
        <f t="shared" si="58"/>
        <v>184685401</v>
      </c>
      <c r="L87" s="21">
        <f>+F87+I87</f>
        <v>184685401</v>
      </c>
      <c r="M87" s="21">
        <f t="shared" si="51"/>
        <v>64.95113143136075</v>
      </c>
      <c r="N87" s="21">
        <f t="shared" si="52"/>
        <v>64.95113143136075</v>
      </c>
      <c r="O87" s="21">
        <f>+C87-J87</f>
        <v>0</v>
      </c>
      <c r="P87" s="21">
        <f>+K87-L87</f>
        <v>0</v>
      </c>
    </row>
    <row r="88" spans="1:16" ht="12.75">
      <c r="A88" s="18" t="s">
        <v>168</v>
      </c>
      <c r="B88" s="18" t="s">
        <v>169</v>
      </c>
      <c r="C88" s="20">
        <v>922235360</v>
      </c>
      <c r="D88" s="21">
        <v>222149332.2</v>
      </c>
      <c r="E88" s="21">
        <v>199149332.2</v>
      </c>
      <c r="F88" s="21">
        <v>129181124.96</v>
      </c>
      <c r="G88" s="21">
        <v>0</v>
      </c>
      <c r="H88" s="21">
        <v>15000000</v>
      </c>
      <c r="I88" s="21">
        <v>34806976.4</v>
      </c>
      <c r="J88" s="21">
        <f t="shared" si="58"/>
        <v>222149332.2</v>
      </c>
      <c r="K88" s="21">
        <f t="shared" si="58"/>
        <v>214149332.2</v>
      </c>
      <c r="L88" s="21">
        <f>+F88+I88</f>
        <v>163988101.35999998</v>
      </c>
      <c r="M88" s="21">
        <f t="shared" si="51"/>
        <v>23.220681128513657</v>
      </c>
      <c r="N88" s="21">
        <f t="shared" si="52"/>
        <v>17.78158900348388</v>
      </c>
      <c r="O88" s="21">
        <f>+C88-J88</f>
        <v>700086027.8</v>
      </c>
      <c r="P88" s="21">
        <f>+K88-L88</f>
        <v>50161230.84</v>
      </c>
    </row>
    <row r="89" spans="1:16" ht="12.75">
      <c r="A89" s="18" t="s">
        <v>170</v>
      </c>
      <c r="B89" s="18" t="s">
        <v>171</v>
      </c>
      <c r="C89" s="20">
        <v>4253802272</v>
      </c>
      <c r="D89" s="21">
        <v>2253802272</v>
      </c>
      <c r="E89" s="21">
        <v>2253802272</v>
      </c>
      <c r="F89" s="21">
        <v>1647006896</v>
      </c>
      <c r="G89" s="21">
        <v>0</v>
      </c>
      <c r="H89" s="21">
        <v>0</v>
      </c>
      <c r="I89" s="21">
        <v>183692947</v>
      </c>
      <c r="J89" s="21">
        <f t="shared" si="58"/>
        <v>2253802272</v>
      </c>
      <c r="K89" s="21">
        <f t="shared" si="58"/>
        <v>2253802272</v>
      </c>
      <c r="L89" s="21">
        <f>+F89+I89</f>
        <v>1830699843</v>
      </c>
      <c r="M89" s="21">
        <f t="shared" si="51"/>
        <v>52.983240119911244</v>
      </c>
      <c r="N89" s="21">
        <f t="shared" si="52"/>
        <v>43.03678746542359</v>
      </c>
      <c r="O89" s="21">
        <f>+C89-J89</f>
        <v>2000000000</v>
      </c>
      <c r="P89" s="21">
        <f>+K89-L89</f>
        <v>423102429</v>
      </c>
    </row>
    <row r="90" spans="1:16" ht="12.75">
      <c r="A90" s="32" t="s">
        <v>172</v>
      </c>
      <c r="B90" s="32" t="s">
        <v>173</v>
      </c>
      <c r="C90" s="17">
        <f>++C91+C92+C93</f>
        <v>593825511.8</v>
      </c>
      <c r="D90" s="17">
        <f aca="true" t="shared" si="59" ref="D90:L90">++D91+D92+D93</f>
        <v>498708814.46</v>
      </c>
      <c r="E90" s="17">
        <f t="shared" si="59"/>
        <v>498708814.46</v>
      </c>
      <c r="F90" s="17">
        <f t="shared" si="59"/>
        <v>355176161.83000004</v>
      </c>
      <c r="G90" s="17">
        <f t="shared" si="59"/>
        <v>0</v>
      </c>
      <c r="H90" s="17">
        <f t="shared" si="59"/>
        <v>0</v>
      </c>
      <c r="I90" s="17">
        <f t="shared" si="59"/>
        <v>41221006</v>
      </c>
      <c r="J90" s="17">
        <f t="shared" si="59"/>
        <v>498708814.46</v>
      </c>
      <c r="K90" s="17">
        <f t="shared" si="59"/>
        <v>498708814.46</v>
      </c>
      <c r="L90" s="17">
        <f t="shared" si="59"/>
        <v>396397167.83000004</v>
      </c>
      <c r="M90" s="17">
        <f t="shared" si="51"/>
        <v>83.98238279596933</v>
      </c>
      <c r="N90" s="17">
        <f t="shared" si="52"/>
        <v>66.75313875088383</v>
      </c>
      <c r="O90" s="17">
        <f>++O91+O92+O93</f>
        <v>95116697.34000003</v>
      </c>
      <c r="P90" s="17">
        <f>++P91+P92+P93</f>
        <v>102311646.62999997</v>
      </c>
    </row>
    <row r="91" spans="1:16" ht="12.75">
      <c r="A91" s="18" t="s">
        <v>174</v>
      </c>
      <c r="B91" s="18" t="s">
        <v>175</v>
      </c>
      <c r="C91" s="20">
        <v>290655111</v>
      </c>
      <c r="D91" s="21">
        <v>232819660.92</v>
      </c>
      <c r="E91" s="21">
        <v>232819660.92</v>
      </c>
      <c r="F91" s="21">
        <v>155971817.24</v>
      </c>
      <c r="G91" s="21">
        <v>0</v>
      </c>
      <c r="H91" s="21">
        <v>0</v>
      </c>
      <c r="I91" s="21">
        <v>38389222</v>
      </c>
      <c r="J91" s="21">
        <f aca="true" t="shared" si="60" ref="J91:K93">+D91+G91</f>
        <v>232819660.92</v>
      </c>
      <c r="K91" s="21">
        <f t="shared" si="60"/>
        <v>232819660.92</v>
      </c>
      <c r="L91" s="21">
        <f>+F91+I91</f>
        <v>194361039.24</v>
      </c>
      <c r="M91" s="21">
        <f t="shared" si="51"/>
        <v>80.10169169879143</v>
      </c>
      <c r="N91" s="21">
        <f t="shared" si="52"/>
        <v>66.86998847923236</v>
      </c>
      <c r="O91" s="21">
        <f>+C91-J91</f>
        <v>57835450.08000001</v>
      </c>
      <c r="P91" s="21">
        <f>+K91-L91</f>
        <v>38458621.67999998</v>
      </c>
    </row>
    <row r="92" spans="1:16" ht="12.75">
      <c r="A92" s="18" t="s">
        <v>176</v>
      </c>
      <c r="B92" s="18" t="s">
        <v>177</v>
      </c>
      <c r="C92" s="20">
        <v>281385700.8</v>
      </c>
      <c r="D92" s="21">
        <v>249104453.54</v>
      </c>
      <c r="E92" s="21">
        <v>249104453.54</v>
      </c>
      <c r="F92" s="21">
        <v>190728944.59</v>
      </c>
      <c r="G92" s="21">
        <v>0</v>
      </c>
      <c r="H92" s="21">
        <v>0</v>
      </c>
      <c r="I92" s="21">
        <v>0</v>
      </c>
      <c r="J92" s="21">
        <f t="shared" si="60"/>
        <v>249104453.54</v>
      </c>
      <c r="K92" s="21">
        <f t="shared" si="60"/>
        <v>249104453.54</v>
      </c>
      <c r="L92" s="21">
        <f>+F92+I92</f>
        <v>190728944.59</v>
      </c>
      <c r="M92" s="21">
        <f t="shared" si="51"/>
        <v>88.52775845815118</v>
      </c>
      <c r="N92" s="21">
        <f t="shared" si="52"/>
        <v>67.78203158431425</v>
      </c>
      <c r="O92" s="21">
        <f>+C92-J92</f>
        <v>32281247.26000002</v>
      </c>
      <c r="P92" s="21">
        <f>+K92-L92</f>
        <v>58375508.94999999</v>
      </c>
    </row>
    <row r="93" spans="1:16" ht="12.75">
      <c r="A93" s="18" t="s">
        <v>178</v>
      </c>
      <c r="B93" s="18" t="s">
        <v>7</v>
      </c>
      <c r="C93" s="20">
        <v>21784700</v>
      </c>
      <c r="D93" s="21">
        <v>16784700</v>
      </c>
      <c r="E93" s="21">
        <v>16784700</v>
      </c>
      <c r="F93" s="21">
        <v>8475400</v>
      </c>
      <c r="G93" s="21">
        <v>0</v>
      </c>
      <c r="H93" s="21">
        <v>0</v>
      </c>
      <c r="I93" s="21">
        <v>2831784</v>
      </c>
      <c r="J93" s="21">
        <f t="shared" si="60"/>
        <v>16784700</v>
      </c>
      <c r="K93" s="21">
        <f t="shared" si="60"/>
        <v>16784700</v>
      </c>
      <c r="L93" s="21">
        <f>+F93+I93</f>
        <v>11307184</v>
      </c>
      <c r="M93" s="21">
        <f t="shared" si="51"/>
        <v>77.04811174815353</v>
      </c>
      <c r="N93" s="21">
        <f t="shared" si="52"/>
        <v>51.9042447222133</v>
      </c>
      <c r="O93" s="21">
        <f>+C93-J93</f>
        <v>5000000</v>
      </c>
      <c r="P93" s="21">
        <f>+K93-L93</f>
        <v>5477516</v>
      </c>
    </row>
    <row r="94" spans="1:16" ht="12.75">
      <c r="A94" s="32" t="s">
        <v>179</v>
      </c>
      <c r="B94" s="32" t="s">
        <v>180</v>
      </c>
      <c r="C94" s="17">
        <f aca="true" t="shared" si="61" ref="C94:L94">+C95</f>
        <v>23643847.85</v>
      </c>
      <c r="D94" s="17">
        <f t="shared" si="61"/>
        <v>22645957.23</v>
      </c>
      <c r="E94" s="17">
        <f t="shared" si="61"/>
        <v>2817972.23</v>
      </c>
      <c r="F94" s="17">
        <f t="shared" si="61"/>
        <v>2817972.23</v>
      </c>
      <c r="G94" s="17">
        <f t="shared" si="61"/>
        <v>0</v>
      </c>
      <c r="H94" s="17">
        <f t="shared" si="61"/>
        <v>12711352</v>
      </c>
      <c r="I94" s="17">
        <f t="shared" si="61"/>
        <v>0</v>
      </c>
      <c r="J94" s="17">
        <f t="shared" si="61"/>
        <v>22645957.23</v>
      </c>
      <c r="K94" s="17">
        <f t="shared" si="61"/>
        <v>15529324.23</v>
      </c>
      <c r="L94" s="17">
        <f t="shared" si="61"/>
        <v>2817972.23</v>
      </c>
      <c r="M94" s="17">
        <f t="shared" si="51"/>
        <v>65.6801901641403</v>
      </c>
      <c r="N94" s="17">
        <f t="shared" si="52"/>
        <v>11.918416358782311</v>
      </c>
      <c r="O94" s="17">
        <f>+O95</f>
        <v>997890.620000001</v>
      </c>
      <c r="P94" s="17">
        <f>+P95</f>
        <v>12711352</v>
      </c>
    </row>
    <row r="95" spans="1:16" ht="12.75">
      <c r="A95" s="18" t="s">
        <v>181</v>
      </c>
      <c r="B95" s="18" t="s">
        <v>182</v>
      </c>
      <c r="C95" s="20">
        <v>23643847.85</v>
      </c>
      <c r="D95" s="21">
        <v>22645957.23</v>
      </c>
      <c r="E95" s="21">
        <v>2817972.23</v>
      </c>
      <c r="F95" s="21">
        <v>2817972.23</v>
      </c>
      <c r="G95" s="21">
        <v>0</v>
      </c>
      <c r="H95" s="21">
        <v>12711352</v>
      </c>
      <c r="I95" s="21">
        <v>0</v>
      </c>
      <c r="J95" s="21">
        <f>+D95+G95</f>
        <v>22645957.23</v>
      </c>
      <c r="K95" s="21">
        <f>+E95+H95</f>
        <v>15529324.23</v>
      </c>
      <c r="L95" s="21">
        <f>+F95+I95</f>
        <v>2817972.23</v>
      </c>
      <c r="M95" s="21">
        <f t="shared" si="51"/>
        <v>65.6801901641403</v>
      </c>
      <c r="N95" s="21">
        <f t="shared" si="52"/>
        <v>11.918416358782311</v>
      </c>
      <c r="O95" s="21">
        <f>+C95-J95</f>
        <v>997890.620000001</v>
      </c>
      <c r="P95" s="21">
        <f>+K95-L95</f>
        <v>12711352</v>
      </c>
    </row>
    <row r="96" spans="1:16" ht="12.75">
      <c r="A96" s="32" t="s">
        <v>183</v>
      </c>
      <c r="B96" s="32" t="s">
        <v>184</v>
      </c>
      <c r="C96" s="17">
        <f aca="true" t="shared" si="62" ref="C96:L96">+C97</f>
        <v>104955936.38</v>
      </c>
      <c r="D96" s="17">
        <f t="shared" si="62"/>
        <v>52142058.08</v>
      </c>
      <c r="E96" s="17">
        <f t="shared" si="62"/>
        <v>51761048.08</v>
      </c>
      <c r="F96" s="17">
        <f t="shared" si="62"/>
        <v>21984086.62</v>
      </c>
      <c r="G96" s="17">
        <f t="shared" si="62"/>
        <v>0</v>
      </c>
      <c r="H96" s="17">
        <f t="shared" si="62"/>
        <v>0</v>
      </c>
      <c r="I96" s="17">
        <f t="shared" si="62"/>
        <v>9164496.38</v>
      </c>
      <c r="J96" s="17">
        <f t="shared" si="62"/>
        <v>52142058.08</v>
      </c>
      <c r="K96" s="17">
        <f t="shared" si="62"/>
        <v>51761048.08</v>
      </c>
      <c r="L96" s="17">
        <f t="shared" si="62"/>
        <v>31148583</v>
      </c>
      <c r="M96" s="17">
        <f t="shared" si="51"/>
        <v>49.3169322910861</v>
      </c>
      <c r="N96" s="17">
        <f t="shared" si="52"/>
        <v>29.677771524256112</v>
      </c>
      <c r="O96" s="17">
        <f>+O97</f>
        <v>52813878.3</v>
      </c>
      <c r="P96" s="17">
        <f>+P97</f>
        <v>20612465.08</v>
      </c>
    </row>
    <row r="97" spans="1:16" ht="12.75">
      <c r="A97" s="18" t="s">
        <v>185</v>
      </c>
      <c r="B97" s="18" t="s">
        <v>186</v>
      </c>
      <c r="C97" s="20">
        <v>104955936.38</v>
      </c>
      <c r="D97" s="21">
        <v>52142058.08</v>
      </c>
      <c r="E97" s="21">
        <v>51761048.08</v>
      </c>
      <c r="F97" s="21">
        <v>21984086.62</v>
      </c>
      <c r="G97" s="21">
        <v>0</v>
      </c>
      <c r="H97" s="21">
        <v>0</v>
      </c>
      <c r="I97" s="21">
        <v>9164496.38</v>
      </c>
      <c r="J97" s="21">
        <f>+D97+G97</f>
        <v>52142058.08</v>
      </c>
      <c r="K97" s="21">
        <f>+E97+H97</f>
        <v>51761048.08</v>
      </c>
      <c r="L97" s="21">
        <f>+F97+I97</f>
        <v>31148583</v>
      </c>
      <c r="M97" s="21">
        <f t="shared" si="51"/>
        <v>49.3169322910861</v>
      </c>
      <c r="N97" s="21">
        <f t="shared" si="52"/>
        <v>29.677771524256112</v>
      </c>
      <c r="O97" s="21">
        <f>+C97-J97</f>
        <v>52813878.3</v>
      </c>
      <c r="P97" s="21">
        <f>+K97-L97</f>
        <v>20612465.08</v>
      </c>
    </row>
    <row r="98" spans="1:16" ht="12.75">
      <c r="A98" s="32" t="s">
        <v>187</v>
      </c>
      <c r="B98" s="32" t="s">
        <v>34</v>
      </c>
      <c r="C98" s="17">
        <f>+C99+C100</f>
        <v>160678491.6</v>
      </c>
      <c r="D98" s="17">
        <f aca="true" t="shared" si="63" ref="D98:L98">+D99+D100</f>
        <v>137157548.6</v>
      </c>
      <c r="E98" s="17">
        <f t="shared" si="63"/>
        <v>112629441</v>
      </c>
      <c r="F98" s="17">
        <f t="shared" si="63"/>
        <v>58900741</v>
      </c>
      <c r="G98" s="17">
        <f t="shared" si="63"/>
        <v>0</v>
      </c>
      <c r="H98" s="17">
        <f t="shared" si="63"/>
        <v>8008296</v>
      </c>
      <c r="I98" s="17">
        <f t="shared" si="63"/>
        <v>11955811</v>
      </c>
      <c r="J98" s="17">
        <f t="shared" si="63"/>
        <v>137157548.6</v>
      </c>
      <c r="K98" s="17">
        <f t="shared" si="63"/>
        <v>120637737</v>
      </c>
      <c r="L98" s="17">
        <f t="shared" si="63"/>
        <v>70856552</v>
      </c>
      <c r="M98" s="17">
        <f t="shared" si="51"/>
        <v>75.08020258263366</v>
      </c>
      <c r="N98" s="17">
        <f t="shared" si="52"/>
        <v>44.09834278031025</v>
      </c>
      <c r="O98" s="17">
        <f>+O99+O100</f>
        <v>23520943</v>
      </c>
      <c r="P98" s="17">
        <f>+P99+P100</f>
        <v>49781185</v>
      </c>
    </row>
    <row r="99" spans="1:16" ht="12.75">
      <c r="A99" s="18" t="s">
        <v>188</v>
      </c>
      <c r="B99" s="18" t="s">
        <v>189</v>
      </c>
      <c r="C99" s="20">
        <v>52903541.6</v>
      </c>
      <c r="D99" s="21">
        <v>52903541.6</v>
      </c>
      <c r="E99" s="21">
        <v>32600156</v>
      </c>
      <c r="F99" s="21">
        <v>32600156</v>
      </c>
      <c r="G99" s="21">
        <v>0</v>
      </c>
      <c r="H99" s="21">
        <v>7083473</v>
      </c>
      <c r="I99" s="21">
        <v>7083473</v>
      </c>
      <c r="J99" s="21">
        <f aca="true" t="shared" si="64" ref="J99:L100">+D99+G99</f>
        <v>52903541.6</v>
      </c>
      <c r="K99" s="21">
        <f t="shared" si="64"/>
        <v>39683629</v>
      </c>
      <c r="L99" s="21">
        <f t="shared" si="64"/>
        <v>39683629</v>
      </c>
      <c r="M99" s="21">
        <f t="shared" si="51"/>
        <v>75.01128998138755</v>
      </c>
      <c r="N99" s="21">
        <f t="shared" si="52"/>
        <v>75.01128998138755</v>
      </c>
      <c r="O99" s="21">
        <f>+C99-J99</f>
        <v>0</v>
      </c>
      <c r="P99" s="21">
        <f>+K99-L99</f>
        <v>0</v>
      </c>
    </row>
    <row r="100" spans="1:16" s="15" customFormat="1" ht="12.75">
      <c r="A100" s="18" t="s">
        <v>190</v>
      </c>
      <c r="B100" s="18" t="s">
        <v>191</v>
      </c>
      <c r="C100" s="20">
        <v>107774950</v>
      </c>
      <c r="D100" s="21">
        <v>84254007</v>
      </c>
      <c r="E100" s="21">
        <v>80029285</v>
      </c>
      <c r="F100" s="21">
        <v>26300585</v>
      </c>
      <c r="G100" s="21">
        <v>0</v>
      </c>
      <c r="H100" s="21">
        <v>924823</v>
      </c>
      <c r="I100" s="21">
        <v>4872338</v>
      </c>
      <c r="J100" s="21">
        <f t="shared" si="64"/>
        <v>84254007</v>
      </c>
      <c r="K100" s="21">
        <f t="shared" si="64"/>
        <v>80954108</v>
      </c>
      <c r="L100" s="21">
        <f t="shared" si="64"/>
        <v>31172923</v>
      </c>
      <c r="M100" s="21">
        <f t="shared" si="51"/>
        <v>75.11402974438866</v>
      </c>
      <c r="N100" s="21">
        <f t="shared" si="52"/>
        <v>28.924089503173043</v>
      </c>
      <c r="O100" s="21">
        <f>+C100-J100</f>
        <v>23520943</v>
      </c>
      <c r="P100" s="21">
        <f>+K100-L100</f>
        <v>49781185</v>
      </c>
    </row>
    <row r="101" spans="1:16" ht="12.75">
      <c r="A101" s="32" t="s">
        <v>222</v>
      </c>
      <c r="B101" s="32" t="s">
        <v>8</v>
      </c>
      <c r="C101" s="17">
        <f aca="true" t="shared" si="65" ref="C101:L107">+C102</f>
        <v>15926000</v>
      </c>
      <c r="D101" s="17">
        <f t="shared" si="65"/>
        <v>15926000</v>
      </c>
      <c r="E101" s="17">
        <f t="shared" si="65"/>
        <v>15924640</v>
      </c>
      <c r="F101" s="17">
        <f t="shared" si="65"/>
        <v>15924640</v>
      </c>
      <c r="G101" s="17">
        <f t="shared" si="65"/>
        <v>0</v>
      </c>
      <c r="H101" s="17">
        <f t="shared" si="65"/>
        <v>0</v>
      </c>
      <c r="I101" s="17">
        <f t="shared" si="65"/>
        <v>0</v>
      </c>
      <c r="J101" s="17">
        <f t="shared" si="65"/>
        <v>15926000</v>
      </c>
      <c r="K101" s="17">
        <f t="shared" si="65"/>
        <v>15924640</v>
      </c>
      <c r="L101" s="17">
        <f t="shared" si="65"/>
        <v>15924640</v>
      </c>
      <c r="M101" s="17">
        <f t="shared" si="51"/>
        <v>99.99146050483486</v>
      </c>
      <c r="N101" s="17">
        <f t="shared" si="52"/>
        <v>99.99146050483486</v>
      </c>
      <c r="O101" s="17">
        <f aca="true" t="shared" si="66" ref="O101:P103">+O102</f>
        <v>0</v>
      </c>
      <c r="P101" s="17">
        <f t="shared" si="66"/>
        <v>0</v>
      </c>
    </row>
    <row r="102" spans="1:16" ht="25.5">
      <c r="A102" s="16" t="s">
        <v>223</v>
      </c>
      <c r="B102" s="68" t="s">
        <v>226</v>
      </c>
      <c r="C102" s="17">
        <f t="shared" si="65"/>
        <v>15926000</v>
      </c>
      <c r="D102" s="17">
        <f t="shared" si="65"/>
        <v>15926000</v>
      </c>
      <c r="E102" s="17">
        <f t="shared" si="65"/>
        <v>15924640</v>
      </c>
      <c r="F102" s="17">
        <f t="shared" si="65"/>
        <v>15924640</v>
      </c>
      <c r="G102" s="17">
        <f t="shared" si="65"/>
        <v>0</v>
      </c>
      <c r="H102" s="17">
        <f t="shared" si="65"/>
        <v>0</v>
      </c>
      <c r="I102" s="17">
        <f t="shared" si="65"/>
        <v>0</v>
      </c>
      <c r="J102" s="17">
        <f t="shared" si="65"/>
        <v>15926000</v>
      </c>
      <c r="K102" s="17">
        <f t="shared" si="65"/>
        <v>15924640</v>
      </c>
      <c r="L102" s="17">
        <f t="shared" si="65"/>
        <v>15924640</v>
      </c>
      <c r="M102" s="17">
        <f t="shared" si="51"/>
        <v>99.99146050483486</v>
      </c>
      <c r="N102" s="17">
        <f t="shared" si="52"/>
        <v>99.99146050483486</v>
      </c>
      <c r="O102" s="17">
        <f t="shared" si="66"/>
        <v>0</v>
      </c>
      <c r="P102" s="17">
        <f t="shared" si="66"/>
        <v>0</v>
      </c>
    </row>
    <row r="103" spans="1:16" ht="12.75">
      <c r="A103" s="32" t="s">
        <v>224</v>
      </c>
      <c r="B103" s="32" t="s">
        <v>227</v>
      </c>
      <c r="C103" s="17">
        <f t="shared" si="65"/>
        <v>15926000</v>
      </c>
      <c r="D103" s="17">
        <f t="shared" si="65"/>
        <v>15926000</v>
      </c>
      <c r="E103" s="17">
        <f t="shared" si="65"/>
        <v>15924640</v>
      </c>
      <c r="F103" s="17">
        <f t="shared" si="65"/>
        <v>15924640</v>
      </c>
      <c r="G103" s="17">
        <f t="shared" si="65"/>
        <v>0</v>
      </c>
      <c r="H103" s="17">
        <f t="shared" si="65"/>
        <v>0</v>
      </c>
      <c r="I103" s="17">
        <f t="shared" si="65"/>
        <v>0</v>
      </c>
      <c r="J103" s="17">
        <f t="shared" si="65"/>
        <v>15926000</v>
      </c>
      <c r="K103" s="17">
        <f t="shared" si="65"/>
        <v>15924640</v>
      </c>
      <c r="L103" s="17">
        <f t="shared" si="65"/>
        <v>15924640</v>
      </c>
      <c r="M103" s="17">
        <f t="shared" si="51"/>
        <v>99.99146050483486</v>
      </c>
      <c r="N103" s="17">
        <f t="shared" si="52"/>
        <v>99.99146050483486</v>
      </c>
      <c r="O103" s="17">
        <f t="shared" si="66"/>
        <v>0</v>
      </c>
      <c r="P103" s="17">
        <f t="shared" si="66"/>
        <v>0</v>
      </c>
    </row>
    <row r="104" spans="1:16" ht="12.75">
      <c r="A104" s="18" t="s">
        <v>225</v>
      </c>
      <c r="B104" s="18" t="s">
        <v>228</v>
      </c>
      <c r="C104" s="20">
        <v>15926000</v>
      </c>
      <c r="D104" s="21">
        <v>15926000</v>
      </c>
      <c r="E104" s="21">
        <v>15924640</v>
      </c>
      <c r="F104" s="21">
        <v>15924640</v>
      </c>
      <c r="G104" s="21">
        <v>0</v>
      </c>
      <c r="H104" s="21">
        <v>0</v>
      </c>
      <c r="I104" s="21">
        <v>0</v>
      </c>
      <c r="J104" s="21">
        <f>+D104+G104</f>
        <v>15926000</v>
      </c>
      <c r="K104" s="21">
        <f>+E104+H104</f>
        <v>15924640</v>
      </c>
      <c r="L104" s="21">
        <f>+F104+I104</f>
        <v>15924640</v>
      </c>
      <c r="M104" s="21">
        <f t="shared" si="51"/>
        <v>99.99146050483486</v>
      </c>
      <c r="N104" s="21">
        <f t="shared" si="52"/>
        <v>99.99146050483486</v>
      </c>
      <c r="O104" s="21">
        <f>+C104-J104</f>
        <v>0</v>
      </c>
      <c r="P104" s="21">
        <f>+K104-L104</f>
        <v>0</v>
      </c>
    </row>
    <row r="105" spans="1:16" ht="12.75">
      <c r="A105" s="32" t="s">
        <v>249</v>
      </c>
      <c r="B105" s="32" t="s">
        <v>250</v>
      </c>
      <c r="C105" s="17">
        <f>+C106+C109</f>
        <v>46343025</v>
      </c>
      <c r="D105" s="17">
        <f aca="true" t="shared" si="67" ref="D105:L105">+D106+D109</f>
        <v>37591564</v>
      </c>
      <c r="E105" s="17">
        <f t="shared" si="67"/>
        <v>37589579</v>
      </c>
      <c r="F105" s="17">
        <f t="shared" si="67"/>
        <v>37589579</v>
      </c>
      <c r="G105" s="17">
        <f t="shared" si="67"/>
        <v>0</v>
      </c>
      <c r="H105" s="17">
        <f t="shared" si="67"/>
        <v>0</v>
      </c>
      <c r="I105" s="17">
        <f t="shared" si="67"/>
        <v>0</v>
      </c>
      <c r="J105" s="17">
        <f t="shared" si="67"/>
        <v>37591564</v>
      </c>
      <c r="K105" s="17">
        <f t="shared" si="67"/>
        <v>37589579</v>
      </c>
      <c r="L105" s="17">
        <f t="shared" si="67"/>
        <v>37589579</v>
      </c>
      <c r="M105" s="17">
        <f aca="true" t="shared" si="68" ref="M105:M111">K105/C105*100</f>
        <v>81.11162143601976</v>
      </c>
      <c r="N105" s="17">
        <f aca="true" t="shared" si="69" ref="N105:N111">+L105/C105*100</f>
        <v>81.11162143601976</v>
      </c>
      <c r="O105" s="17">
        <f>+O106+O109</f>
        <v>8751461</v>
      </c>
      <c r="P105" s="17">
        <f>+P106+P109</f>
        <v>0</v>
      </c>
    </row>
    <row r="106" spans="1:16" ht="12.75">
      <c r="A106" s="16" t="s">
        <v>251</v>
      </c>
      <c r="B106" s="68" t="s">
        <v>252</v>
      </c>
      <c r="C106" s="17">
        <f t="shared" si="65"/>
        <v>1985</v>
      </c>
      <c r="D106" s="17">
        <f t="shared" si="65"/>
        <v>1985</v>
      </c>
      <c r="E106" s="17">
        <f t="shared" si="65"/>
        <v>0</v>
      </c>
      <c r="F106" s="17">
        <f t="shared" si="65"/>
        <v>0</v>
      </c>
      <c r="G106" s="17">
        <f t="shared" si="65"/>
        <v>0</v>
      </c>
      <c r="H106" s="17">
        <f t="shared" si="65"/>
        <v>0</v>
      </c>
      <c r="I106" s="17">
        <f t="shared" si="65"/>
        <v>0</v>
      </c>
      <c r="J106" s="17">
        <f t="shared" si="65"/>
        <v>1985</v>
      </c>
      <c r="K106" s="17">
        <f t="shared" si="65"/>
        <v>0</v>
      </c>
      <c r="L106" s="17">
        <f t="shared" si="65"/>
        <v>0</v>
      </c>
      <c r="M106" s="17">
        <f t="shared" si="68"/>
        <v>0</v>
      </c>
      <c r="N106" s="17">
        <f t="shared" si="69"/>
        <v>0</v>
      </c>
      <c r="O106" s="17">
        <f>+O107</f>
        <v>0</v>
      </c>
      <c r="P106" s="17">
        <f>+P107</f>
        <v>0</v>
      </c>
    </row>
    <row r="107" spans="1:16" ht="12.75">
      <c r="A107" s="32" t="s">
        <v>253</v>
      </c>
      <c r="B107" s="32" t="s">
        <v>254</v>
      </c>
      <c r="C107" s="17">
        <f t="shared" si="65"/>
        <v>1985</v>
      </c>
      <c r="D107" s="17">
        <f t="shared" si="65"/>
        <v>1985</v>
      </c>
      <c r="E107" s="17">
        <f t="shared" si="65"/>
        <v>0</v>
      </c>
      <c r="F107" s="17">
        <f t="shared" si="65"/>
        <v>0</v>
      </c>
      <c r="G107" s="17">
        <f t="shared" si="65"/>
        <v>0</v>
      </c>
      <c r="H107" s="17">
        <f t="shared" si="65"/>
        <v>0</v>
      </c>
      <c r="I107" s="17">
        <f t="shared" si="65"/>
        <v>0</v>
      </c>
      <c r="J107" s="17">
        <f t="shared" si="65"/>
        <v>1985</v>
      </c>
      <c r="K107" s="17">
        <f t="shared" si="65"/>
        <v>0</v>
      </c>
      <c r="L107" s="17">
        <f t="shared" si="65"/>
        <v>0</v>
      </c>
      <c r="M107" s="17">
        <f t="shared" si="68"/>
        <v>0</v>
      </c>
      <c r="N107" s="17">
        <f t="shared" si="69"/>
        <v>0</v>
      </c>
      <c r="O107" s="17">
        <f>+O108</f>
        <v>0</v>
      </c>
      <c r="P107" s="17">
        <f>+P108</f>
        <v>0</v>
      </c>
    </row>
    <row r="108" spans="1:16" ht="12.75">
      <c r="A108" s="18" t="s">
        <v>255</v>
      </c>
      <c r="B108" s="18" t="s">
        <v>256</v>
      </c>
      <c r="C108" s="20">
        <v>1985</v>
      </c>
      <c r="D108" s="21">
        <v>1985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f>+D108+G108</f>
        <v>1985</v>
      </c>
      <c r="K108" s="21">
        <f>+E108+H108</f>
        <v>0</v>
      </c>
      <c r="L108" s="21">
        <f>+F108+I108</f>
        <v>0</v>
      </c>
      <c r="M108" s="21">
        <f t="shared" si="68"/>
        <v>0</v>
      </c>
      <c r="N108" s="21">
        <f t="shared" si="69"/>
        <v>0</v>
      </c>
      <c r="O108" s="21">
        <f>+C108-J108</f>
        <v>0</v>
      </c>
      <c r="P108" s="21">
        <f>+K108-L108</f>
        <v>0</v>
      </c>
    </row>
    <row r="109" spans="1:16" ht="12.75">
      <c r="A109" s="16" t="s">
        <v>257</v>
      </c>
      <c r="B109" s="68" t="s">
        <v>195</v>
      </c>
      <c r="C109" s="17">
        <f>+C110+C111</f>
        <v>46341040</v>
      </c>
      <c r="D109" s="17">
        <f aca="true" t="shared" si="70" ref="D109:L109">+D110+D111</f>
        <v>37589579</v>
      </c>
      <c r="E109" s="17">
        <f t="shared" si="70"/>
        <v>37589579</v>
      </c>
      <c r="F109" s="17">
        <f t="shared" si="70"/>
        <v>37589579</v>
      </c>
      <c r="G109" s="17">
        <f t="shared" si="70"/>
        <v>0</v>
      </c>
      <c r="H109" s="17">
        <f t="shared" si="70"/>
        <v>0</v>
      </c>
      <c r="I109" s="17">
        <f t="shared" si="70"/>
        <v>0</v>
      </c>
      <c r="J109" s="17">
        <f t="shared" si="70"/>
        <v>37589579</v>
      </c>
      <c r="K109" s="17">
        <f t="shared" si="70"/>
        <v>37589579</v>
      </c>
      <c r="L109" s="17">
        <f t="shared" si="70"/>
        <v>37589579</v>
      </c>
      <c r="M109" s="17">
        <f t="shared" si="68"/>
        <v>81.11509582003339</v>
      </c>
      <c r="N109" s="17">
        <f t="shared" si="69"/>
        <v>81.11509582003339</v>
      </c>
      <c r="O109" s="17">
        <f>+O110+O111</f>
        <v>8751461</v>
      </c>
      <c r="P109" s="17">
        <f>+P110+P111</f>
        <v>0</v>
      </c>
    </row>
    <row r="110" spans="1:16" ht="12.75">
      <c r="A110" s="18" t="s">
        <v>258</v>
      </c>
      <c r="B110" s="18" t="s">
        <v>197</v>
      </c>
      <c r="C110" s="20">
        <v>36341040</v>
      </c>
      <c r="D110" s="21">
        <v>36341040</v>
      </c>
      <c r="E110" s="21">
        <v>36341040</v>
      </c>
      <c r="F110" s="21">
        <v>36341040</v>
      </c>
      <c r="G110" s="21">
        <v>0</v>
      </c>
      <c r="H110" s="21">
        <v>0</v>
      </c>
      <c r="I110" s="21">
        <v>0</v>
      </c>
      <c r="J110" s="21">
        <f aca="true" t="shared" si="71" ref="J110:L111">+D110+G110</f>
        <v>36341040</v>
      </c>
      <c r="K110" s="21">
        <f t="shared" si="71"/>
        <v>36341040</v>
      </c>
      <c r="L110" s="21">
        <f t="shared" si="71"/>
        <v>36341040</v>
      </c>
      <c r="M110" s="21">
        <f t="shared" si="68"/>
        <v>100</v>
      </c>
      <c r="N110" s="21">
        <f t="shared" si="69"/>
        <v>100</v>
      </c>
      <c r="O110" s="21">
        <f>+C110-J110</f>
        <v>0</v>
      </c>
      <c r="P110" s="21">
        <f>+K110-L110</f>
        <v>0</v>
      </c>
    </row>
    <row r="111" spans="1:16" ht="12.75">
      <c r="A111" s="18" t="s">
        <v>259</v>
      </c>
      <c r="B111" s="18" t="s">
        <v>203</v>
      </c>
      <c r="C111" s="20">
        <v>10000000</v>
      </c>
      <c r="D111" s="21">
        <v>1248539</v>
      </c>
      <c r="E111" s="21">
        <v>1248539</v>
      </c>
      <c r="F111" s="21">
        <v>1248539</v>
      </c>
      <c r="G111" s="21">
        <v>0</v>
      </c>
      <c r="H111" s="21">
        <v>0</v>
      </c>
      <c r="I111" s="21">
        <v>0</v>
      </c>
      <c r="J111" s="21">
        <f t="shared" si="71"/>
        <v>1248539</v>
      </c>
      <c r="K111" s="21">
        <f t="shared" si="71"/>
        <v>1248539</v>
      </c>
      <c r="L111" s="21">
        <f t="shared" si="71"/>
        <v>1248539</v>
      </c>
      <c r="M111" s="21">
        <f t="shared" si="68"/>
        <v>12.48539</v>
      </c>
      <c r="N111" s="21">
        <f t="shared" si="69"/>
        <v>12.48539</v>
      </c>
      <c r="O111" s="21">
        <f>+C111-J111</f>
        <v>8751461</v>
      </c>
      <c r="P111" s="21">
        <f>+K111-L111</f>
        <v>0</v>
      </c>
    </row>
    <row r="112" spans="1:16" ht="12.75">
      <c r="A112" s="29" t="s">
        <v>262</v>
      </c>
      <c r="B112" s="29" t="s">
        <v>263</v>
      </c>
      <c r="C112" s="31">
        <f>37270657045</f>
        <v>37270657045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/>
      <c r="N112" s="31"/>
      <c r="O112" s="31">
        <f>C112-J112</f>
        <v>37270657045</v>
      </c>
      <c r="P112" s="31">
        <f>+K112-L112</f>
        <v>0</v>
      </c>
    </row>
    <row r="113" spans="1:16" s="15" customFormat="1" ht="12.75">
      <c r="A113" s="79" t="s">
        <v>35</v>
      </c>
      <c r="B113" s="79"/>
      <c r="C113" s="67">
        <f>C7</f>
        <v>218093587045</v>
      </c>
      <c r="D113" s="67">
        <f aca="true" t="shared" si="72" ref="D113:L113">D7</f>
        <v>151159841858.04004</v>
      </c>
      <c r="E113" s="67">
        <f t="shared" si="72"/>
        <v>129364398427.87999</v>
      </c>
      <c r="F113" s="67">
        <f t="shared" si="72"/>
        <v>93897566163.37001</v>
      </c>
      <c r="G113" s="67">
        <f t="shared" si="72"/>
        <v>1756279386.5</v>
      </c>
      <c r="H113" s="67">
        <f t="shared" si="72"/>
        <v>4105634296.26</v>
      </c>
      <c r="I113" s="67">
        <f t="shared" si="72"/>
        <v>8366132222.23</v>
      </c>
      <c r="J113" s="67">
        <f t="shared" si="72"/>
        <v>152916121244.54004</v>
      </c>
      <c r="K113" s="67">
        <f t="shared" si="72"/>
        <v>133470032724.14</v>
      </c>
      <c r="L113" s="67">
        <f t="shared" si="72"/>
        <v>102263698385.6</v>
      </c>
      <c r="M113" s="67">
        <v>73.81255946031845</v>
      </c>
      <c r="N113" s="67">
        <v>56.55460752991891</v>
      </c>
      <c r="O113" s="67">
        <f>O7</f>
        <v>65177465800.45999</v>
      </c>
      <c r="P113" s="67">
        <f>P7</f>
        <v>31206334338.54</v>
      </c>
    </row>
    <row r="114" ht="12.75">
      <c r="C114" s="25"/>
    </row>
    <row r="116" spans="4:16" ht="12.75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4:9" ht="12.75">
      <c r="D117" s="38"/>
      <c r="E117" s="38"/>
      <c r="F117" s="38"/>
      <c r="G117" s="38"/>
      <c r="H117" s="38"/>
      <c r="I117" s="38"/>
    </row>
  </sheetData>
  <sheetProtection/>
  <autoFilter ref="O5:P113"/>
  <mergeCells count="13">
    <mergeCell ref="P5:P6"/>
    <mergeCell ref="A1:P1"/>
    <mergeCell ref="A2:P2"/>
    <mergeCell ref="A3:P3"/>
    <mergeCell ref="A5:A6"/>
    <mergeCell ref="B5:B6"/>
    <mergeCell ref="A113:B113"/>
    <mergeCell ref="D5:F5"/>
    <mergeCell ref="G5:I5"/>
    <mergeCell ref="J5:L5"/>
    <mergeCell ref="M5:N5"/>
    <mergeCell ref="O5:O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2022-12-20T21:25:17Z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11.0000000000000</vt:lpwstr>
  </property>
  <property fmtid="{D5CDD505-2E9C-101B-9397-08002B2CF9AE}" pid="8" name="Fecha de publicación">
    <vt:lpwstr/>
  </property>
</Properties>
</file>